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showInkAnnotation="0" codeName="ThisWorkbook" defaultThemeVersion="124226"/>
  <xr:revisionPtr revIDLastSave="0" documentId="13_ncr:1_{2B034B67-85D1-43DE-B84F-2AB017A72F01}" xr6:coauthVersionLast="45" xr6:coauthVersionMax="45" xr10:uidLastSave="{00000000-0000-0000-0000-000000000000}"/>
  <bookViews>
    <workbookView xWindow="23880" yWindow="-120" windowWidth="21840" windowHeight="13740" tabRatio="644" xr2:uid="{00000000-000D-0000-FFFF-FFFF00000000}"/>
  </bookViews>
  <sheets>
    <sheet name="protokół WAGI" sheetId="5" r:id="rId1"/>
    <sheet name="protokół zawodów" sheetId="4" r:id="rId2"/>
    <sheet name="instrukcja" sheetId="2" r:id="rId3"/>
  </sheets>
  <definedNames>
    <definedName name="_xlnm.Print_Area" localSheetId="0">'protokół WAGI'!$A$1:$I$51</definedName>
    <definedName name="_xlnm.Print_Area" localSheetId="1">'protokół zawodów'!$A$1:$X$85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6" i="4" l="1"/>
  <c r="AM75" i="4"/>
  <c r="AL75" i="4"/>
  <c r="AK75" i="4"/>
  <c r="AI75" i="4"/>
  <c r="AH75" i="4"/>
  <c r="AG75" i="4"/>
  <c r="AF75" i="4"/>
  <c r="AE75" i="4"/>
  <c r="AJ75" i="4" s="1"/>
  <c r="AD75" i="4"/>
  <c r="AC75" i="4"/>
  <c r="AB75" i="4"/>
  <c r="AA75" i="4"/>
  <c r="Z75" i="4"/>
  <c r="X75" i="4"/>
  <c r="W75" i="4"/>
  <c r="V75" i="4"/>
  <c r="U75" i="4"/>
  <c r="AL74" i="4"/>
  <c r="AK74" i="4"/>
  <c r="AM74" i="4" s="1"/>
  <c r="AH74" i="4"/>
  <c r="AG74" i="4"/>
  <c r="AI74" i="4" s="1"/>
  <c r="AF74" i="4"/>
  <c r="AD74" i="4"/>
  <c r="AC74" i="4"/>
  <c r="AE74" i="4" s="1"/>
  <c r="AB74" i="4"/>
  <c r="AA74" i="4"/>
  <c r="Z74" i="4"/>
  <c r="X74" i="4"/>
  <c r="W74" i="4"/>
  <c r="V74" i="4"/>
  <c r="U74" i="4"/>
  <c r="AM73" i="4"/>
  <c r="AL73" i="4"/>
  <c r="AK73" i="4"/>
  <c r="AI73" i="4"/>
  <c r="AH73" i="4"/>
  <c r="AG73" i="4"/>
  <c r="AF73" i="4"/>
  <c r="AE73" i="4"/>
  <c r="AJ73" i="4" s="1"/>
  <c r="AD73" i="4"/>
  <c r="AC73" i="4"/>
  <c r="AB73" i="4"/>
  <c r="AA73" i="4"/>
  <c r="Z73" i="4"/>
  <c r="X73" i="4"/>
  <c r="W73" i="4"/>
  <c r="V73" i="4"/>
  <c r="U73" i="4"/>
  <c r="AL72" i="4"/>
  <c r="AK72" i="4"/>
  <c r="AM72" i="4" s="1"/>
  <c r="AH72" i="4"/>
  <c r="AG72" i="4"/>
  <c r="AI72" i="4" s="1"/>
  <c r="AF72" i="4"/>
  <c r="AD72" i="4"/>
  <c r="AC72" i="4"/>
  <c r="AE72" i="4" s="1"/>
  <c r="AJ72" i="4" s="1"/>
  <c r="AB72" i="4"/>
  <c r="AA72" i="4"/>
  <c r="Z72" i="4"/>
  <c r="X72" i="4"/>
  <c r="W72" i="4"/>
  <c r="V72" i="4"/>
  <c r="U72" i="4"/>
  <c r="AM71" i="4"/>
  <c r="AL71" i="4"/>
  <c r="AK71" i="4"/>
  <c r="AI71" i="4"/>
  <c r="AH71" i="4"/>
  <c r="AG71" i="4"/>
  <c r="AF71" i="4"/>
  <c r="AE71" i="4"/>
  <c r="AJ71" i="4" s="1"/>
  <c r="AD71" i="4"/>
  <c r="AC71" i="4"/>
  <c r="AB71" i="4"/>
  <c r="AA71" i="4"/>
  <c r="Z71" i="4"/>
  <c r="X71" i="4"/>
  <c r="W71" i="4"/>
  <c r="V76" i="4" s="1"/>
  <c r="V71" i="4"/>
  <c r="U71" i="4"/>
  <c r="AL70" i="4"/>
  <c r="AK70" i="4"/>
  <c r="AM70" i="4" s="1"/>
  <c r="AH70" i="4"/>
  <c r="AG70" i="4"/>
  <c r="AI70" i="4" s="1"/>
  <c r="AF70" i="4"/>
  <c r="AD70" i="4"/>
  <c r="AC70" i="4"/>
  <c r="AE70" i="4" s="1"/>
  <c r="AB70" i="4"/>
  <c r="AA70" i="4"/>
  <c r="Z70" i="4"/>
  <c r="X70" i="4"/>
  <c r="X76" i="4" s="1"/>
  <c r="W70" i="4"/>
  <c r="V70" i="4"/>
  <c r="U70" i="4"/>
  <c r="AJ70" i="4" l="1"/>
  <c r="AJ74" i="4"/>
  <c r="AH80" i="4"/>
  <c r="AG80" i="4"/>
  <c r="AF80" i="4"/>
  <c r="AD80" i="4"/>
  <c r="AC80" i="4"/>
  <c r="AB80" i="4"/>
  <c r="AE80" i="4" s="1"/>
  <c r="U80" i="4" s="1"/>
  <c r="AA80" i="4"/>
  <c r="Z80" i="4"/>
  <c r="AI80" i="4" l="1"/>
  <c r="AL80" i="4" s="1"/>
  <c r="AK80" i="4"/>
  <c r="AM80" i="4" s="1"/>
  <c r="AJ80" i="4" l="1"/>
  <c r="AE22" i="2"/>
  <c r="AI23" i="2"/>
  <c r="AH23" i="2"/>
  <c r="AJ23" i="2" s="1"/>
  <c r="AE23" i="2"/>
  <c r="AD23" i="2"/>
  <c r="AF23" i="2" s="1"/>
  <c r="AC23" i="2"/>
  <c r="AA23" i="2"/>
  <c r="Z23" i="2"/>
  <c r="Y23" i="2"/>
  <c r="X23" i="2"/>
  <c r="W23" i="2"/>
  <c r="AH22" i="2"/>
  <c r="AD22" i="2"/>
  <c r="AC22" i="2"/>
  <c r="AF22" i="2" s="1"/>
  <c r="AI22" i="2" s="1"/>
  <c r="AJ22" i="2" s="1"/>
  <c r="AA22" i="2"/>
  <c r="Z22" i="2"/>
  <c r="Y22" i="2"/>
  <c r="AB22" i="2" s="1"/>
  <c r="X22" i="2"/>
  <c r="W22" i="2"/>
  <c r="V81" i="4"/>
  <c r="E4" i="4"/>
  <c r="G4" i="4"/>
  <c r="W4" i="4"/>
  <c r="Q4" i="4"/>
  <c r="AA64" i="4"/>
  <c r="AH63" i="4"/>
  <c r="AG63" i="4"/>
  <c r="AF63" i="4"/>
  <c r="AD63" i="4"/>
  <c r="AC63" i="4"/>
  <c r="AB63" i="4"/>
  <c r="AA63" i="4"/>
  <c r="Z63" i="4"/>
  <c r="AH62" i="4"/>
  <c r="AG62" i="4"/>
  <c r="AF62" i="4"/>
  <c r="AD62" i="4"/>
  <c r="AC62" i="4"/>
  <c r="AB62" i="4"/>
  <c r="AA62" i="4"/>
  <c r="Z62" i="4"/>
  <c r="AH61" i="4"/>
  <c r="AG61" i="4"/>
  <c r="AF61" i="4"/>
  <c r="AD61" i="4"/>
  <c r="AC61" i="4"/>
  <c r="AB61" i="4"/>
  <c r="AA61" i="4"/>
  <c r="Z61" i="4"/>
  <c r="AH60" i="4"/>
  <c r="AG60" i="4"/>
  <c r="AF60" i="4"/>
  <c r="AD60" i="4"/>
  <c r="AC60" i="4"/>
  <c r="AB60" i="4"/>
  <c r="AA60" i="4"/>
  <c r="Z60" i="4"/>
  <c r="AH59" i="4"/>
  <c r="AG59" i="4"/>
  <c r="AF59" i="4"/>
  <c r="AD59" i="4"/>
  <c r="AC59" i="4"/>
  <c r="AB59" i="4"/>
  <c r="AA59" i="4"/>
  <c r="Z59" i="4"/>
  <c r="AH58" i="4"/>
  <c r="AG58" i="4"/>
  <c r="AF58" i="4"/>
  <c r="AD58" i="4"/>
  <c r="AC58" i="4"/>
  <c r="AB58" i="4"/>
  <c r="AA58" i="4"/>
  <c r="Z58" i="4"/>
  <c r="AA52" i="4"/>
  <c r="AA40" i="4"/>
  <c r="AA28" i="4"/>
  <c r="AA16" i="4"/>
  <c r="Z15" i="4"/>
  <c r="AA15" i="4"/>
  <c r="AB15" i="4"/>
  <c r="AC15" i="4"/>
  <c r="AD15" i="4"/>
  <c r="AF15" i="4"/>
  <c r="AG15" i="4"/>
  <c r="AH15" i="4"/>
  <c r="AL11" i="4"/>
  <c r="AA79" i="4"/>
  <c r="AA51" i="4"/>
  <c r="AA50" i="4"/>
  <c r="AA49" i="4"/>
  <c r="AA48" i="4"/>
  <c r="AA47" i="4"/>
  <c r="AA46" i="4"/>
  <c r="AA39" i="4"/>
  <c r="AA38" i="4"/>
  <c r="AA37" i="4"/>
  <c r="AA36" i="4"/>
  <c r="AA35" i="4"/>
  <c r="AA34" i="4"/>
  <c r="AA27" i="4"/>
  <c r="AA25" i="4"/>
  <c r="AA24" i="4"/>
  <c r="AA22" i="4"/>
  <c r="AA14" i="4"/>
  <c r="AA13" i="4"/>
  <c r="AA12" i="4"/>
  <c r="AA11" i="4"/>
  <c r="AA10" i="4"/>
  <c r="AL81" i="4"/>
  <c r="AK81" i="4"/>
  <c r="AH81" i="4"/>
  <c r="AG81" i="4"/>
  <c r="AF81" i="4"/>
  <c r="AD81" i="4"/>
  <c r="AC81" i="4"/>
  <c r="AB81" i="4"/>
  <c r="AA81" i="4"/>
  <c r="Z81" i="4"/>
  <c r="X81" i="4"/>
  <c r="W81" i="4"/>
  <c r="U81" i="4"/>
  <c r="AH79" i="4"/>
  <c r="AG79" i="4"/>
  <c r="AF79" i="4"/>
  <c r="AD79" i="4"/>
  <c r="AC79" i="4"/>
  <c r="AB79" i="4"/>
  <c r="Z79" i="4"/>
  <c r="G52" i="4"/>
  <c r="G16" i="4"/>
  <c r="G28" i="4"/>
  <c r="AH10" i="4"/>
  <c r="AG10" i="4"/>
  <c r="AF10" i="4"/>
  <c r="AD10" i="4"/>
  <c r="AC10" i="4"/>
  <c r="AB10" i="4"/>
  <c r="Z10" i="4"/>
  <c r="AH14" i="4"/>
  <c r="AG14" i="4"/>
  <c r="AF14" i="4"/>
  <c r="AD14" i="4"/>
  <c r="AC14" i="4"/>
  <c r="AB14" i="4"/>
  <c r="Z14" i="4"/>
  <c r="AH12" i="4"/>
  <c r="AG12" i="4"/>
  <c r="AF12" i="4"/>
  <c r="AD12" i="4"/>
  <c r="AC12" i="4"/>
  <c r="AB12" i="4"/>
  <c r="Z12" i="4"/>
  <c r="AH11" i="4"/>
  <c r="AG11" i="4"/>
  <c r="AF11" i="4"/>
  <c r="AD11" i="4"/>
  <c r="AC11" i="4"/>
  <c r="AB11" i="4"/>
  <c r="Z11" i="4"/>
  <c r="AH13" i="4"/>
  <c r="AG13" i="4"/>
  <c r="AF13" i="4"/>
  <c r="AD13" i="4"/>
  <c r="AC13" i="4"/>
  <c r="AB13" i="4"/>
  <c r="Z13" i="4"/>
  <c r="AH36" i="4"/>
  <c r="AG36" i="4"/>
  <c r="AF36" i="4"/>
  <c r="AD36" i="4"/>
  <c r="AC36" i="4"/>
  <c r="AB36" i="4"/>
  <c r="Z36" i="4"/>
  <c r="AH38" i="4"/>
  <c r="AG38" i="4"/>
  <c r="AF38" i="4"/>
  <c r="AC38" i="4"/>
  <c r="AB38" i="4"/>
  <c r="Z38" i="4"/>
  <c r="AH34" i="4"/>
  <c r="AG34" i="4"/>
  <c r="AF34" i="4"/>
  <c r="AD34" i="4"/>
  <c r="AC34" i="4"/>
  <c r="AB34" i="4"/>
  <c r="Z34" i="4"/>
  <c r="AH39" i="4"/>
  <c r="AG39" i="4"/>
  <c r="AF39" i="4"/>
  <c r="AD39" i="4"/>
  <c r="AC39" i="4"/>
  <c r="AB39" i="4"/>
  <c r="Z39" i="4"/>
  <c r="AH35" i="4"/>
  <c r="AG35" i="4"/>
  <c r="AF35" i="4"/>
  <c r="AD35" i="4"/>
  <c r="AC35" i="4"/>
  <c r="AB35" i="4"/>
  <c r="Z35" i="4"/>
  <c r="AH37" i="4"/>
  <c r="AG37" i="4"/>
  <c r="AF37" i="4"/>
  <c r="AD37" i="4"/>
  <c r="AC37" i="4"/>
  <c r="AB37" i="4"/>
  <c r="Z37" i="4"/>
  <c r="AH51" i="4"/>
  <c r="AG51" i="4"/>
  <c r="AF51" i="4"/>
  <c r="AD51" i="4"/>
  <c r="AC51" i="4"/>
  <c r="AB51" i="4"/>
  <c r="Z51" i="4"/>
  <c r="AH47" i="4"/>
  <c r="AG47" i="4"/>
  <c r="AF47" i="4"/>
  <c r="AD47" i="4"/>
  <c r="AC47" i="4"/>
  <c r="AB47" i="4"/>
  <c r="Z47" i="4"/>
  <c r="AH46" i="4"/>
  <c r="AG46" i="4"/>
  <c r="AF46" i="4"/>
  <c r="AD46" i="4"/>
  <c r="AC46" i="4"/>
  <c r="AB46" i="4"/>
  <c r="Z46" i="4"/>
  <c r="AH49" i="4"/>
  <c r="AG49" i="4"/>
  <c r="AF49" i="4"/>
  <c r="AD49" i="4"/>
  <c r="AC49" i="4"/>
  <c r="AB49" i="4"/>
  <c r="Z49" i="4"/>
  <c r="AH48" i="4"/>
  <c r="AG48" i="4"/>
  <c r="AF48" i="4"/>
  <c r="AD48" i="4"/>
  <c r="AC48" i="4"/>
  <c r="AB48" i="4"/>
  <c r="Z48" i="4"/>
  <c r="AH50" i="4"/>
  <c r="AG50" i="4"/>
  <c r="AF50" i="4"/>
  <c r="AD50" i="4"/>
  <c r="AC50" i="4"/>
  <c r="AB50" i="4"/>
  <c r="Z50" i="4"/>
  <c r="S23" i="2"/>
  <c r="S22" i="2"/>
  <c r="Z23" i="4"/>
  <c r="Z25" i="4"/>
  <c r="Z24" i="4"/>
  <c r="Z27" i="4"/>
  <c r="Z26" i="4"/>
  <c r="Z22" i="4"/>
  <c r="AB22" i="4"/>
  <c r="AC22" i="4"/>
  <c r="AD22" i="4"/>
  <c r="AB23" i="4"/>
  <c r="AC23" i="4"/>
  <c r="AD23" i="4"/>
  <c r="AB25" i="4"/>
  <c r="AC25" i="4"/>
  <c r="AD25" i="4"/>
  <c r="AB24" i="4"/>
  <c r="AC24" i="4"/>
  <c r="AD24" i="4"/>
  <c r="AB27" i="4"/>
  <c r="AC27" i="4"/>
  <c r="AD27" i="4"/>
  <c r="AB26" i="4"/>
  <c r="AC26" i="4"/>
  <c r="AD26" i="4"/>
  <c r="AF26" i="4"/>
  <c r="AF27" i="4"/>
  <c r="AF24" i="4"/>
  <c r="AF23" i="4"/>
  <c r="AG23" i="4"/>
  <c r="AH23" i="4"/>
  <c r="AF25" i="4"/>
  <c r="AG25" i="4"/>
  <c r="AH25" i="4"/>
  <c r="AF22" i="4"/>
  <c r="AG22" i="4"/>
  <c r="AH22" i="4"/>
  <c r="AG24" i="4"/>
  <c r="AH24" i="4"/>
  <c r="AG27" i="4"/>
  <c r="AH27" i="4"/>
  <c r="AG26" i="4"/>
  <c r="AH26" i="4"/>
  <c r="AD38" i="4"/>
  <c r="AA23" i="4"/>
  <c r="AA26" i="4"/>
  <c r="AM81" i="4" l="1"/>
  <c r="AB23" i="2"/>
  <c r="AG23" i="2" s="1"/>
  <c r="AE81" i="4"/>
  <c r="AI63" i="4"/>
  <c r="AL63" i="4" s="1"/>
  <c r="AI47" i="4"/>
  <c r="AL47" i="4" s="1"/>
  <c r="AE10" i="4"/>
  <c r="AK10" i="4" s="1"/>
  <c r="AE51" i="4"/>
  <c r="AI39" i="4"/>
  <c r="AL39" i="4" s="1"/>
  <c r="AI14" i="4"/>
  <c r="AL14" i="4" s="1"/>
  <c r="AI26" i="4"/>
  <c r="AL26" i="4" s="1"/>
  <c r="AE59" i="4"/>
  <c r="AE63" i="4"/>
  <c r="U63" i="4" s="1"/>
  <c r="AI60" i="4"/>
  <c r="AL60" i="4" s="1"/>
  <c r="AI62" i="4"/>
  <c r="AL62" i="4" s="1"/>
  <c r="AI61" i="4"/>
  <c r="AL61" i="4" s="1"/>
  <c r="AE61" i="4"/>
  <c r="AK61" i="4" s="1"/>
  <c r="AI49" i="4"/>
  <c r="AL49" i="4" s="1"/>
  <c r="V80" i="4"/>
  <c r="AI50" i="4"/>
  <c r="AL50" i="4" s="1"/>
  <c r="AE48" i="4"/>
  <c r="AK48" i="4" s="1"/>
  <c r="AI46" i="4"/>
  <c r="AL46" i="4" s="1"/>
  <c r="AE34" i="4"/>
  <c r="AK34" i="4" s="1"/>
  <c r="AE36" i="4"/>
  <c r="AI36" i="4"/>
  <c r="AL36" i="4" s="1"/>
  <c r="AI25" i="4"/>
  <c r="AL25" i="4" s="1"/>
  <c r="V27" i="4"/>
  <c r="V11" i="4"/>
  <c r="V37" i="4"/>
  <c r="V47" i="4"/>
  <c r="V51" i="4"/>
  <c r="V15" i="4"/>
  <c r="V22" i="4"/>
  <c r="V61" i="4"/>
  <c r="V34" i="4"/>
  <c r="V48" i="4"/>
  <c r="V62" i="4"/>
  <c r="V23" i="4"/>
  <c r="V26" i="4"/>
  <c r="V24" i="4"/>
  <c r="V13" i="4"/>
  <c r="V35" i="4"/>
  <c r="V39" i="4"/>
  <c r="V49" i="4"/>
  <c r="V59" i="4"/>
  <c r="V63" i="4"/>
  <c r="V38" i="4"/>
  <c r="V58" i="4"/>
  <c r="V79" i="4"/>
  <c r="V25" i="4"/>
  <c r="V14" i="4"/>
  <c r="V10" i="4"/>
  <c r="V36" i="4"/>
  <c r="V46" i="4"/>
  <c r="V50" i="4"/>
  <c r="V60" i="4"/>
  <c r="AE24" i="4"/>
  <c r="AK24" i="4" s="1"/>
  <c r="AE13" i="4"/>
  <c r="AK13" i="4" s="1"/>
  <c r="AE12" i="4"/>
  <c r="AK12" i="4" s="1"/>
  <c r="V12" i="4"/>
  <c r="T22" i="2"/>
  <c r="AG22" i="2"/>
  <c r="R22" i="2"/>
  <c r="U22" i="2" s="1"/>
  <c r="AI23" i="4"/>
  <c r="AL23" i="4" s="1"/>
  <c r="AK36" i="4"/>
  <c r="AI27" i="4"/>
  <c r="AL27" i="4" s="1"/>
  <c r="AE79" i="4"/>
  <c r="AI79" i="4"/>
  <c r="AL79" i="4" s="1"/>
  <c r="AI81" i="4"/>
  <c r="AJ81" i="4" s="1"/>
  <c r="AI15" i="4"/>
  <c r="AL15" i="4" s="1"/>
  <c r="AI58" i="4"/>
  <c r="AL58" i="4" s="1"/>
  <c r="AI59" i="4"/>
  <c r="AL59" i="4" s="1"/>
  <c r="AI22" i="4"/>
  <c r="AL22" i="4" s="1"/>
  <c r="AE22" i="4"/>
  <c r="AE50" i="4"/>
  <c r="AE37" i="4"/>
  <c r="AK37" i="4" s="1"/>
  <c r="AI37" i="4"/>
  <c r="AL37" i="4" s="1"/>
  <c r="AI35" i="4"/>
  <c r="AL35" i="4" s="1"/>
  <c r="AI34" i="4"/>
  <c r="AI38" i="4"/>
  <c r="AL38" i="4" s="1"/>
  <c r="AI11" i="4"/>
  <c r="AI12" i="4"/>
  <c r="AL12" i="4" s="1"/>
  <c r="AK59" i="4"/>
  <c r="AE58" i="4"/>
  <c r="AE62" i="4"/>
  <c r="AE60" i="4"/>
  <c r="AE14" i="4"/>
  <c r="AI10" i="4"/>
  <c r="AL10" i="4" s="1"/>
  <c r="AI24" i="4"/>
  <c r="AE26" i="4"/>
  <c r="AE27" i="4"/>
  <c r="AE25" i="4"/>
  <c r="AJ25" i="4" s="1"/>
  <c r="AE23" i="4"/>
  <c r="T23" i="2"/>
  <c r="AI48" i="4"/>
  <c r="AE49" i="4"/>
  <c r="AJ49" i="4" s="1"/>
  <c r="AE46" i="4"/>
  <c r="AE47" i="4"/>
  <c r="AI51" i="4"/>
  <c r="AL51" i="4" s="1"/>
  <c r="AE35" i="4"/>
  <c r="AE11" i="4"/>
  <c r="AK79" i="4"/>
  <c r="AM79" i="4" s="1"/>
  <c r="AK51" i="4"/>
  <c r="AE15" i="4"/>
  <c r="R23" i="2"/>
  <c r="U23" i="2" s="1"/>
  <c r="AE39" i="4"/>
  <c r="AE38" i="4"/>
  <c r="AI13" i="4"/>
  <c r="AJ48" i="4" l="1"/>
  <c r="AJ63" i="4"/>
  <c r="U22" i="4"/>
  <c r="U79" i="4"/>
  <c r="X79" i="4" s="1"/>
  <c r="AJ47" i="4"/>
  <c r="AJ26" i="4"/>
  <c r="AM37" i="4"/>
  <c r="AJ38" i="4"/>
  <c r="AM10" i="4"/>
  <c r="W10" i="4" s="1"/>
  <c r="AJ13" i="4"/>
  <c r="AJ46" i="4"/>
  <c r="U37" i="4"/>
  <c r="X37" i="4" s="1"/>
  <c r="AK63" i="4"/>
  <c r="AM63" i="4" s="1"/>
  <c r="AJ39" i="4"/>
  <c r="U51" i="4"/>
  <c r="X51" i="4" s="1"/>
  <c r="U61" i="4"/>
  <c r="AJ34" i="4"/>
  <c r="W63" i="4"/>
  <c r="U36" i="4"/>
  <c r="X36" i="4" s="1"/>
  <c r="AM61" i="4"/>
  <c r="AJ14" i="4"/>
  <c r="AJ61" i="4"/>
  <c r="AK22" i="4"/>
  <c r="AM22" i="4" s="1"/>
  <c r="W22" i="4" s="1"/>
  <c r="W37" i="4"/>
  <c r="AJ59" i="4"/>
  <c r="W61" i="4"/>
  <c r="W59" i="4"/>
  <c r="AJ35" i="4"/>
  <c r="X80" i="4"/>
  <c r="W80" i="4"/>
  <c r="X22" i="4"/>
  <c r="AM36" i="4"/>
  <c r="W36" i="4" s="1"/>
  <c r="AJ37" i="4"/>
  <c r="W48" i="4"/>
  <c r="AJ36" i="4"/>
  <c r="AM12" i="4"/>
  <c r="W12" i="4" s="1"/>
  <c r="W79" i="4"/>
  <c r="X61" i="4"/>
  <c r="X63" i="4"/>
  <c r="AJ24" i="4"/>
  <c r="AJ15" i="4"/>
  <c r="AJ23" i="4"/>
  <c r="AJ11" i="4"/>
  <c r="U50" i="4"/>
  <c r="X50" i="4" s="1"/>
  <c r="AJ50" i="4"/>
  <c r="AM59" i="4"/>
  <c r="AJ27" i="4"/>
  <c r="AK50" i="4"/>
  <c r="AM50" i="4" s="1"/>
  <c r="W50" i="4" s="1"/>
  <c r="U34" i="4"/>
  <c r="X34" i="4" s="1"/>
  <c r="U59" i="4"/>
  <c r="X59" i="4" s="1"/>
  <c r="AJ22" i="4"/>
  <c r="AJ79" i="4"/>
  <c r="AJ12" i="4"/>
  <c r="U12" i="4"/>
  <c r="X12" i="4" s="1"/>
  <c r="AM51" i="4"/>
  <c r="W51" i="4" s="1"/>
  <c r="U10" i="4"/>
  <c r="X10" i="4" s="1"/>
  <c r="AL34" i="4"/>
  <c r="AM34" i="4" s="1"/>
  <c r="W34" i="4" s="1"/>
  <c r="AJ10" i="4"/>
  <c r="AJ51" i="4"/>
  <c r="AJ58" i="4"/>
  <c r="AK58" i="4"/>
  <c r="AM58" i="4" s="1"/>
  <c r="W58" i="4" s="1"/>
  <c r="U58" i="4"/>
  <c r="X58" i="4" s="1"/>
  <c r="AJ60" i="4"/>
  <c r="U60" i="4"/>
  <c r="X60" i="4" s="1"/>
  <c r="AK60" i="4"/>
  <c r="AM60" i="4" s="1"/>
  <c r="W60" i="4" s="1"/>
  <c r="AJ62" i="4"/>
  <c r="AK62" i="4"/>
  <c r="AM62" i="4" s="1"/>
  <c r="W62" i="4" s="1"/>
  <c r="U62" i="4"/>
  <c r="X62" i="4" s="1"/>
  <c r="U47" i="4"/>
  <c r="X47" i="4" s="1"/>
  <c r="AK47" i="4"/>
  <c r="AM47" i="4" s="1"/>
  <c r="W47" i="4" s="1"/>
  <c r="U26" i="4"/>
  <c r="X26" i="4" s="1"/>
  <c r="AK26" i="4"/>
  <c r="AM26" i="4" s="1"/>
  <c r="W26" i="4" s="1"/>
  <c r="AK35" i="4"/>
  <c r="AM35" i="4" s="1"/>
  <c r="W35" i="4" s="1"/>
  <c r="U35" i="4"/>
  <c r="X35" i="4" s="1"/>
  <c r="U25" i="4"/>
  <c r="X25" i="4" s="1"/>
  <c r="AK25" i="4"/>
  <c r="AM25" i="4" s="1"/>
  <c r="W25" i="4" s="1"/>
  <c r="AK38" i="4"/>
  <c r="AM38" i="4" s="1"/>
  <c r="W38" i="4" s="1"/>
  <c r="U38" i="4"/>
  <c r="X38" i="4" s="1"/>
  <c r="AK11" i="4"/>
  <c r="AM11" i="4" s="1"/>
  <c r="W11" i="4" s="1"/>
  <c r="U11" i="4"/>
  <c r="X11" i="4" s="1"/>
  <c r="AK23" i="4"/>
  <c r="AM23" i="4" s="1"/>
  <c r="W23" i="4" s="1"/>
  <c r="U23" i="4"/>
  <c r="X23" i="4" s="1"/>
  <c r="AK27" i="4"/>
  <c r="AM27" i="4" s="1"/>
  <c r="W27" i="4" s="1"/>
  <c r="U27" i="4"/>
  <c r="X27" i="4" s="1"/>
  <c r="AK49" i="4"/>
  <c r="AM49" i="4" s="1"/>
  <c r="W49" i="4" s="1"/>
  <c r="U49" i="4"/>
  <c r="X49" i="4" s="1"/>
  <c r="AL13" i="4"/>
  <c r="AM13" i="4" s="1"/>
  <c r="W13" i="4" s="1"/>
  <c r="U13" i="4"/>
  <c r="X13" i="4" s="1"/>
  <c r="AK39" i="4"/>
  <c r="AM39" i="4" s="1"/>
  <c r="W39" i="4" s="1"/>
  <c r="U39" i="4"/>
  <c r="X39" i="4" s="1"/>
  <c r="AK15" i="4"/>
  <c r="AM15" i="4" s="1"/>
  <c r="W15" i="4" s="1"/>
  <c r="U15" i="4"/>
  <c r="X15" i="4" s="1"/>
  <c r="AK46" i="4"/>
  <c r="AM46" i="4" s="1"/>
  <c r="W46" i="4" s="1"/>
  <c r="U46" i="4"/>
  <c r="X46" i="4" s="1"/>
  <c r="U48" i="4"/>
  <c r="X48" i="4" s="1"/>
  <c r="AL48" i="4"/>
  <c r="AM48" i="4" s="1"/>
  <c r="AL24" i="4"/>
  <c r="AM24" i="4" s="1"/>
  <c r="W24" i="4" s="1"/>
  <c r="U24" i="4"/>
  <c r="X24" i="4" s="1"/>
  <c r="U14" i="4"/>
  <c r="X14" i="4" s="1"/>
  <c r="AK14" i="4"/>
  <c r="AM14" i="4" s="1"/>
  <c r="W14" i="4" s="1"/>
  <c r="V16" i="4" l="1"/>
  <c r="X16" i="4"/>
  <c r="X28" i="4"/>
  <c r="V28" i="4"/>
  <c r="V40" i="4"/>
  <c r="X64" i="4"/>
  <c r="V64" i="4"/>
  <c r="X52" i="4"/>
  <c r="X40" i="4"/>
  <c r="V52" i="4"/>
</calcChain>
</file>

<file path=xl/sharedStrings.xml><?xml version="1.0" encoding="utf-8"?>
<sst xmlns="http://schemas.openxmlformats.org/spreadsheetml/2006/main" count="232" uniqueCount="84">
  <si>
    <t>NAZWISKO I IMIĘ</t>
  </si>
  <si>
    <t>ROK UR.</t>
  </si>
  <si>
    <t>KLUB</t>
  </si>
  <si>
    <t>WAGA</t>
  </si>
  <si>
    <t>R W A N I E</t>
  </si>
  <si>
    <t>P O D R Z U T</t>
  </si>
  <si>
    <t>2-BÓJ</t>
  </si>
  <si>
    <t>PKT.</t>
  </si>
  <si>
    <t>Sędzia główny</t>
  </si>
  <si>
    <t>Sędzia I</t>
  </si>
  <si>
    <t>Sędzia II</t>
  </si>
  <si>
    <t>pkt.</t>
  </si>
  <si>
    <t>z</t>
  </si>
  <si>
    <t>x</t>
  </si>
  <si>
    <t>PROTOKÓŁ ZAWODÓW</t>
  </si>
  <si>
    <t>zgłaszane ciężary kolejnych podejść wpisujemy w lewej kolumnie dla każdego podejścia</t>
  </si>
  <si>
    <t>powinny się one wyświetlać w kolorze niebieskim</t>
  </si>
  <si>
    <r>
      <t xml:space="preserve">podejścia zaliczamy lub nie poprzez wpisanie w kolumnie obok, po prawej stronie literki </t>
    </r>
    <r>
      <rPr>
        <b/>
        <sz val="11"/>
        <rFont val="Calibri"/>
        <family val="2"/>
        <charset val="238"/>
      </rPr>
      <t>z</t>
    </r>
    <r>
      <rPr>
        <sz val="11"/>
        <rFont val="Calibri"/>
        <family val="2"/>
        <charset val="238"/>
      </rPr>
      <t xml:space="preserve"> - zaliczone lub 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 xml:space="preserve"> - niezaliczone</t>
    </r>
  </si>
  <si>
    <t>(znaki te są niewidoczne)</t>
  </si>
  <si>
    <t>ciężar zgłoszony</t>
  </si>
  <si>
    <t>PROTOKÓŁ WAGI</t>
  </si>
  <si>
    <t>RWANIE</t>
  </si>
  <si>
    <t>PODRZUT</t>
  </si>
  <si>
    <t>dod.</t>
  </si>
  <si>
    <t>Spiker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</si>
  <si>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</si>
  <si>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</si>
  <si>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</si>
  <si>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</si>
  <si>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</si>
  <si>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</si>
  <si>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runda</t>
  </si>
  <si>
    <t>Miejsce i data</t>
  </si>
  <si>
    <t>liga</t>
  </si>
  <si>
    <t>Nazwa drużyny</t>
  </si>
  <si>
    <t>Liga</t>
  </si>
  <si>
    <t>Miejsce, data</t>
  </si>
  <si>
    <t>max rwanie</t>
  </si>
  <si>
    <t>max podrzut</t>
  </si>
  <si>
    <t>max dwubój</t>
  </si>
  <si>
    <t>PKT
prognoza</t>
  </si>
  <si>
    <t>PKT.
Końcowe</t>
  </si>
  <si>
    <t>w podnoszeniu ciężarów</t>
  </si>
  <si>
    <t>PŁEĆ</t>
  </si>
  <si>
    <t>k</t>
  </si>
  <si>
    <t>m</t>
  </si>
  <si>
    <t>Sekretarz</t>
  </si>
  <si>
    <t>Lekarz lub Ratownik
zawodów</t>
  </si>
  <si>
    <t>Pawlik Natalia</t>
  </si>
  <si>
    <t>Góralski Kamil</t>
  </si>
  <si>
    <t>tzn. rwanie 1 - kolumna F, rwanie 2 - kolumna H, rwanie 3 - kolumna J …</t>
  </si>
  <si>
    <t>np. dla 2 podejścia w rwaniu - kolumna I</t>
  </si>
  <si>
    <t>PKT
Prognoza</t>
  </si>
  <si>
    <t>dodatek pkt</t>
  </si>
  <si>
    <t>pkt prognozowane</t>
  </si>
  <si>
    <t xml:space="preserve">pkt uzyskane </t>
  </si>
  <si>
    <r>
      <t>w kolumnie B wspisujemy k</t>
    </r>
    <r>
      <rPr>
        <sz val="11"/>
        <rFont val="Calibri"/>
        <family val="2"/>
        <charset val="238"/>
      </rPr>
      <t xml:space="preserve"> w przypadku</t>
    </r>
    <r>
      <rPr>
        <b/>
        <sz val="11"/>
        <rFont val="Calibri"/>
        <family val="2"/>
        <charset val="238"/>
      </rPr>
      <t xml:space="preserve"> kobiet, m dla mężczyzn</t>
    </r>
    <r>
      <rPr>
        <sz val="11"/>
        <rFont val="Calibri"/>
        <family val="2"/>
        <charset val="238"/>
      </rPr>
      <t xml:space="preserve">. </t>
    </r>
  </si>
  <si>
    <t>od tego zależy liczba pkt dod.</t>
  </si>
  <si>
    <t xml:space="preserve">jeżeli junior lub młodzik nie zaliczy dwuboju w kolumnie S automatycznie pojawi się zero (0). </t>
  </si>
  <si>
    <t>W przypadku zawodniczek lub zawodników zagranicznych dodatek wynosi 0 i należy taką cyfrę tam wpisać ręcznie.</t>
  </si>
  <si>
    <t>klubu</t>
  </si>
  <si>
    <t>Nazwa</t>
  </si>
  <si>
    <t>Drużynowe Mistrzostwa Polski</t>
  </si>
  <si>
    <t>Gr</t>
  </si>
  <si>
    <t>RW</t>
  </si>
  <si>
    <t>PD</t>
  </si>
  <si>
    <t>DW</t>
  </si>
  <si>
    <t>wpisujemy miejsce zawodów i datę bez roku tylko w protokole wagi</t>
  </si>
  <si>
    <t>---</t>
  </si>
  <si>
    <t>jeżeli zawodnik zrezygnuje wpisz --- i zatwierdź enter</t>
  </si>
  <si>
    <t>przy rezygnacji nic nie wpisujemy</t>
  </si>
  <si>
    <r>
      <t>w kolumnie "</t>
    </r>
    <r>
      <rPr>
        <b/>
        <sz val="11"/>
        <rFont val="Calibri"/>
        <family val="2"/>
        <charset val="238"/>
      </rPr>
      <t>PKT. Dod.</t>
    </r>
    <r>
      <rPr>
        <sz val="11"/>
        <rFont val="Calibri"/>
        <family val="2"/>
        <charset val="238"/>
      </rPr>
      <t>" automatycznie wyliczy ile punktów dodatkowych dostanie zawodnik za wiek. Należy wpisać w protokół wagi w komórkę H3 aktualny rok.</t>
    </r>
  </si>
  <si>
    <t>tego proszę nie zmieniać 
wpisujemy tylko w protokole wagi aktualny rok</t>
  </si>
  <si>
    <t>GRUPA</t>
  </si>
  <si>
    <t>STARTOWA</t>
  </si>
  <si>
    <t>Nazwa klubu i w której lidze</t>
  </si>
  <si>
    <t>PK</t>
  </si>
  <si>
    <t>logo klubu</t>
  </si>
  <si>
    <t>należy wpisać k-kobieta, m-mężczyzna</t>
  </si>
  <si>
    <t>zaliczony</t>
  </si>
  <si>
    <t>nie zaliczony</t>
  </si>
  <si>
    <t>I, II, III</t>
  </si>
  <si>
    <t>Oława, 17.04.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</si>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</sst>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6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05">
    <xf numFmtId="0" fontId="0" fillId="0" borderId="0" xfId="0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23" fillId="0" borderId="0" xfId="0" applyFont="1" applyFill="1"/>
    <xf numFmtId="0" fontId="19" fillId="1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 wrapText="1"/>
    </xf>
    <xf numFmtId="0" fontId="23" fillId="12" borderId="0" xfId="0" applyFont="1" applyFill="1"/>
    <xf numFmtId="0" fontId="23" fillId="12" borderId="0" xfId="0" applyFont="1" applyFill="1" applyAlignment="1">
      <alignment horizontal="center"/>
    </xf>
    <xf numFmtId="0" fontId="23" fillId="13" borderId="0" xfId="0" applyFont="1" applyFill="1"/>
    <xf numFmtId="0" fontId="23" fillId="13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3" fillId="12" borderId="0" xfId="0" applyFont="1" applyFill="1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3" fillId="0" borderId="0" xfId="0" applyFont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/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3" fillId="13" borderId="0" xfId="0" applyFont="1" applyFill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1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/>
    <xf numFmtId="0" fontId="31" fillId="12" borderId="0" xfId="0" applyFont="1" applyFill="1" applyBorder="1" applyAlignment="1">
      <alignment horizontal="left" vertical="center"/>
    </xf>
    <xf numFmtId="0" fontId="30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164" fontId="30" fillId="12" borderId="0" xfId="0" applyNumberFormat="1" applyFont="1" applyFill="1" applyBorder="1" applyAlignment="1">
      <alignment horizontal="right" vertical="center"/>
    </xf>
    <xf numFmtId="0" fontId="20" fillId="14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14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3" fillId="12" borderId="14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/>
    </xf>
    <xf numFmtId="0" fontId="34" fillId="12" borderId="15" xfId="0" applyFont="1" applyFill="1" applyBorder="1" applyAlignment="1">
      <alignment horizontal="right"/>
    </xf>
    <xf numFmtId="0" fontId="35" fillId="12" borderId="16" xfId="0" applyFont="1" applyFill="1" applyBorder="1" applyAlignment="1">
      <alignment horizontal="right"/>
    </xf>
    <xf numFmtId="0" fontId="34" fillId="12" borderId="17" xfId="0" applyFont="1" applyFill="1" applyBorder="1" applyAlignment="1">
      <alignment horizontal="right"/>
    </xf>
    <xf numFmtId="0" fontId="35" fillId="12" borderId="18" xfId="0" applyFont="1" applyFill="1" applyBorder="1" applyAlignment="1">
      <alignment horizontal="right"/>
    </xf>
    <xf numFmtId="0" fontId="35" fillId="12" borderId="19" xfId="0" applyFont="1" applyFill="1" applyBorder="1" applyAlignment="1">
      <alignment shrinkToFit="1"/>
    </xf>
    <xf numFmtId="0" fontId="34" fillId="12" borderId="17" xfId="0" quotePrefix="1" applyFont="1" applyFill="1" applyBorder="1" applyAlignment="1">
      <alignment horizontal="right"/>
    </xf>
    <xf numFmtId="0" fontId="35" fillId="12" borderId="16" xfId="0" applyFont="1" applyFill="1" applyBorder="1" applyAlignment="1">
      <alignment shrinkToFit="1"/>
    </xf>
    <xf numFmtId="0" fontId="34" fillId="12" borderId="15" xfId="0" quotePrefix="1" applyFont="1" applyFill="1" applyBorder="1" applyAlignment="1">
      <alignment horizontal="right"/>
    </xf>
    <xf numFmtId="0" fontId="35" fillId="12" borderId="20" xfId="0" applyFont="1" applyFill="1" applyBorder="1" applyAlignment="1">
      <alignment shrinkToFit="1"/>
    </xf>
    <xf numFmtId="0" fontId="36" fillId="12" borderId="11" xfId="0" applyFont="1" applyFill="1" applyBorder="1" applyAlignment="1">
      <alignment horizontal="center"/>
    </xf>
    <xf numFmtId="0" fontId="33" fillId="12" borderId="11" xfId="0" applyFont="1" applyFill="1" applyBorder="1" applyAlignment="1">
      <alignment horizontal="center"/>
    </xf>
    <xf numFmtId="164" fontId="33" fillId="12" borderId="21" xfId="0" applyNumberFormat="1" applyFont="1" applyFill="1" applyBorder="1" applyAlignment="1">
      <alignment horizontal="right"/>
    </xf>
    <xf numFmtId="164" fontId="33" fillId="12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35" fillId="12" borderId="20" xfId="0" applyFont="1" applyFill="1" applyBorder="1"/>
    <xf numFmtId="0" fontId="33" fillId="12" borderId="2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164" fontId="33" fillId="0" borderId="24" xfId="0" applyNumberFormat="1" applyFont="1" applyFill="1" applyBorder="1" applyAlignment="1">
      <alignment horizontal="center"/>
    </xf>
    <xf numFmtId="0" fontId="34" fillId="12" borderId="25" xfId="0" applyFont="1" applyFill="1" applyBorder="1" applyAlignment="1">
      <alignment horizontal="right"/>
    </xf>
    <xf numFmtId="0" fontId="35" fillId="12" borderId="26" xfId="0" applyFont="1" applyFill="1" applyBorder="1" applyAlignment="1">
      <alignment horizontal="right"/>
    </xf>
    <xf numFmtId="0" fontId="34" fillId="12" borderId="27" xfId="0" applyFont="1" applyFill="1" applyBorder="1" applyAlignment="1">
      <alignment horizontal="right"/>
    </xf>
    <xf numFmtId="0" fontId="35" fillId="12" borderId="28" xfId="0" applyFont="1" applyFill="1" applyBorder="1" applyAlignment="1">
      <alignment shrinkToFit="1"/>
    </xf>
    <xf numFmtId="0" fontId="34" fillId="12" borderId="27" xfId="0" quotePrefix="1" applyFont="1" applyFill="1" applyBorder="1" applyAlignment="1">
      <alignment horizontal="right"/>
    </xf>
    <xf numFmtId="0" fontId="35" fillId="12" borderId="26" xfId="0" applyFont="1" applyFill="1" applyBorder="1" applyAlignment="1">
      <alignment shrinkToFit="1"/>
    </xf>
    <xf numFmtId="0" fontId="34" fillId="12" borderId="25" xfId="0" quotePrefix="1" applyFont="1" applyFill="1" applyBorder="1" applyAlignment="1">
      <alignment horizontal="right"/>
    </xf>
    <xf numFmtId="0" fontId="21" fillId="0" borderId="29" xfId="0" applyFont="1" applyBorder="1" applyAlignment="1">
      <alignment horizontal="center"/>
    </xf>
    <xf numFmtId="0" fontId="23" fillId="13" borderId="0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left" vertical="center"/>
    </xf>
    <xf numFmtId="164" fontId="23" fillId="13" borderId="0" xfId="0" applyNumberFormat="1" applyFont="1" applyFill="1" applyBorder="1" applyAlignment="1">
      <alignment horizontal="center"/>
    </xf>
    <xf numFmtId="0" fontId="37" fillId="13" borderId="0" xfId="0" applyFont="1" applyFill="1" applyBorder="1" applyAlignment="1">
      <alignment horizontal="right"/>
    </xf>
    <xf numFmtId="0" fontId="38" fillId="13" borderId="0" xfId="0" applyFont="1" applyFill="1" applyBorder="1" applyAlignment="1">
      <alignment shrinkToFit="1"/>
    </xf>
    <xf numFmtId="0" fontId="38" fillId="13" borderId="0" xfId="0" applyFont="1" applyFill="1" applyBorder="1" applyAlignment="1">
      <alignment horizontal="right"/>
    </xf>
    <xf numFmtId="0" fontId="37" fillId="13" borderId="0" xfId="0" quotePrefix="1" applyFont="1" applyFill="1" applyBorder="1" applyAlignment="1">
      <alignment horizontal="right"/>
    </xf>
    <xf numFmtId="0" fontId="24" fillId="12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12" borderId="17" xfId="0" applyFont="1" applyFill="1" applyBorder="1" applyAlignment="1">
      <alignment vertical="center"/>
    </xf>
    <xf numFmtId="0" fontId="24" fillId="12" borderId="20" xfId="0" applyFont="1" applyFill="1" applyBorder="1" applyAlignment="1">
      <alignment vertical="center"/>
    </xf>
    <xf numFmtId="0" fontId="22" fillId="0" borderId="30" xfId="0" applyFont="1" applyBorder="1" applyAlignment="1">
      <alignment horizontal="center"/>
    </xf>
    <xf numFmtId="0" fontId="24" fillId="1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1" fillId="0" borderId="0" xfId="0" applyFont="1" applyFill="1" applyBorder="1"/>
    <xf numFmtId="0" fontId="21" fillId="12" borderId="0" xfId="0" applyFont="1" applyFill="1" applyAlignment="1"/>
    <xf numFmtId="0" fontId="21" fillId="13" borderId="31" xfId="0" applyFont="1" applyFill="1" applyBorder="1"/>
    <xf numFmtId="0" fontId="21" fillId="13" borderId="0" xfId="0" applyFont="1" applyFill="1" applyAlignment="1"/>
    <xf numFmtId="0" fontId="21" fillId="13" borderId="31" xfId="0" applyFont="1" applyFill="1" applyBorder="1" applyAlignment="1"/>
    <xf numFmtId="0" fontId="39" fillId="13" borderId="0" xfId="0" applyFont="1" applyFill="1" applyAlignment="1">
      <alignment horizontal="center"/>
    </xf>
    <xf numFmtId="0" fontId="39" fillId="13" borderId="0" xfId="0" applyFont="1" applyFill="1"/>
    <xf numFmtId="0" fontId="28" fillId="13" borderId="31" xfId="0" applyFont="1" applyFill="1" applyBorder="1" applyAlignment="1">
      <alignment horizontal="center"/>
    </xf>
    <xf numFmtId="0" fontId="28" fillId="13" borderId="31" xfId="0" applyFont="1" applyFill="1" applyBorder="1" applyAlignment="1">
      <alignment horizontal="left"/>
    </xf>
    <xf numFmtId="0" fontId="31" fillId="13" borderId="0" xfId="0" applyFont="1" applyFill="1" applyBorder="1" applyAlignment="1">
      <alignment vertical="top"/>
    </xf>
    <xf numFmtId="0" fontId="24" fillId="0" borderId="0" xfId="0" applyFont="1"/>
    <xf numFmtId="0" fontId="19" fillId="13" borderId="0" xfId="0" applyFont="1" applyFill="1" applyBorder="1" applyAlignment="1">
      <alignment horizontal="center" vertical="top"/>
    </xf>
    <xf numFmtId="0" fontId="19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165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0" fillId="13" borderId="0" xfId="0" applyFont="1" applyFill="1" applyBorder="1" applyAlignment="1">
      <alignment vertical="center"/>
    </xf>
    <xf numFmtId="0" fontId="32" fillId="13" borderId="0" xfId="0" applyFont="1" applyFill="1" applyBorder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13" borderId="0" xfId="0" applyFont="1" applyFill="1" applyBorder="1" applyAlignment="1">
      <alignment horizontal="center" vertical="center" shrinkToFit="1"/>
    </xf>
    <xf numFmtId="0" fontId="19" fillId="13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31" xfId="0" applyFont="1" applyBorder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20" fillId="14" borderId="33" xfId="0" applyFont="1" applyFill="1" applyBorder="1" applyAlignment="1">
      <alignment horizontal="center" vertical="center"/>
    </xf>
    <xf numFmtId="0" fontId="1" fillId="0" borderId="0" xfId="0" applyFont="1"/>
    <xf numFmtId="0" fontId="49" fillId="0" borderId="0" xfId="0" applyFont="1" applyFill="1"/>
    <xf numFmtId="0" fontId="19" fillId="13" borderId="0" xfId="0" applyFont="1" applyFill="1" applyBorder="1" applyAlignment="1">
      <alignment horizontal="center" vertical="top"/>
    </xf>
    <xf numFmtId="0" fontId="28" fillId="13" borderId="31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0" fillId="14" borderId="34" xfId="0" applyFont="1" applyFill="1" applyBorder="1" applyAlignment="1">
      <alignment horizontal="center" vertical="center"/>
    </xf>
    <xf numFmtId="164" fontId="21" fillId="0" borderId="0" xfId="0" applyNumberFormat="1" applyFont="1"/>
    <xf numFmtId="164" fontId="24" fillId="0" borderId="0" xfId="0" applyNumberFormat="1" applyFont="1" applyFill="1" applyBorder="1" applyAlignment="1">
      <alignment vertical="center"/>
    </xf>
    <xf numFmtId="164" fontId="28" fillId="16" borderId="35" xfId="0" applyNumberFormat="1" applyFont="1" applyFill="1" applyBorder="1" applyAlignment="1">
      <alignment vertical="center"/>
    </xf>
    <xf numFmtId="0" fontId="33" fillId="12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3" fillId="0" borderId="38" xfId="0" applyFont="1" applyBorder="1" applyAlignment="1">
      <alignment horizontal="center" vertical="center"/>
    </xf>
    <xf numFmtId="164" fontId="33" fillId="0" borderId="38" xfId="0" applyNumberFormat="1" applyFont="1" applyFill="1" applyBorder="1" applyAlignment="1">
      <alignment horizontal="center"/>
    </xf>
    <xf numFmtId="0" fontId="34" fillId="12" borderId="39" xfId="0" applyFont="1" applyFill="1" applyBorder="1" applyAlignment="1">
      <alignment horizontal="right"/>
    </xf>
    <xf numFmtId="0" fontId="35" fillId="12" borderId="40" xfId="0" applyFont="1" applyFill="1" applyBorder="1" applyAlignment="1">
      <alignment horizontal="right"/>
    </xf>
    <xf numFmtId="0" fontId="34" fillId="12" borderId="41" xfId="0" applyFont="1" applyFill="1" applyBorder="1" applyAlignment="1">
      <alignment horizontal="right"/>
    </xf>
    <xf numFmtId="0" fontId="35" fillId="12" borderId="42" xfId="0" applyFont="1" applyFill="1" applyBorder="1" applyAlignment="1">
      <alignment horizontal="right"/>
    </xf>
    <xf numFmtId="0" fontId="35" fillId="12" borderId="43" xfId="0" applyFont="1" applyFill="1" applyBorder="1" applyAlignment="1">
      <alignment shrinkToFit="1"/>
    </xf>
    <xf numFmtId="0" fontId="34" fillId="12" borderId="41" xfId="0" quotePrefix="1" applyFont="1" applyFill="1" applyBorder="1" applyAlignment="1">
      <alignment horizontal="right"/>
    </xf>
    <xf numFmtId="0" fontId="35" fillId="12" borderId="40" xfId="0" applyFont="1" applyFill="1" applyBorder="1" applyAlignment="1">
      <alignment shrinkToFit="1"/>
    </xf>
    <xf numFmtId="0" fontId="34" fillId="12" borderId="39" xfId="0" quotePrefix="1" applyFont="1" applyFill="1" applyBorder="1" applyAlignment="1">
      <alignment horizontal="right"/>
    </xf>
    <xf numFmtId="0" fontId="35" fillId="12" borderId="37" xfId="0" applyFont="1" applyFill="1" applyBorder="1" applyAlignment="1">
      <alignment shrinkToFit="1"/>
    </xf>
    <xf numFmtId="164" fontId="33" fillId="12" borderId="44" xfId="0" applyNumberFormat="1" applyFont="1" applyFill="1" applyBorder="1" applyAlignment="1">
      <alignment horizontal="right"/>
    </xf>
    <xf numFmtId="0" fontId="36" fillId="12" borderId="32" xfId="0" applyFont="1" applyFill="1" applyBorder="1" applyAlignment="1">
      <alignment horizontal="center"/>
    </xf>
    <xf numFmtId="164" fontId="33" fillId="12" borderId="45" xfId="0" applyNumberFormat="1" applyFont="1" applyFill="1" applyBorder="1" applyAlignment="1">
      <alignment horizontal="right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12" borderId="0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9" fillId="13" borderId="0" xfId="0" applyFont="1" applyFill="1" applyBorder="1" applyAlignment="1">
      <alignment horizontal="center" vertical="top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40" fillId="12" borderId="24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right"/>
    </xf>
    <xf numFmtId="0" fontId="35" fillId="0" borderId="40" xfId="0" applyFont="1" applyFill="1" applyBorder="1" applyAlignment="1">
      <alignment horizontal="right"/>
    </xf>
    <xf numFmtId="0" fontId="34" fillId="0" borderId="41" xfId="0" applyFont="1" applyFill="1" applyBorder="1" applyAlignment="1">
      <alignment horizontal="right"/>
    </xf>
    <xf numFmtId="0" fontId="35" fillId="0" borderId="42" xfId="0" applyFont="1" applyFill="1" applyBorder="1" applyAlignment="1">
      <alignment horizontal="right"/>
    </xf>
    <xf numFmtId="0" fontId="35" fillId="0" borderId="43" xfId="0" applyFont="1" applyFill="1" applyBorder="1" applyAlignment="1">
      <alignment shrinkToFit="1"/>
    </xf>
    <xf numFmtId="0" fontId="34" fillId="0" borderId="41" xfId="0" quotePrefix="1" applyFont="1" applyFill="1" applyBorder="1" applyAlignment="1">
      <alignment horizontal="right"/>
    </xf>
    <xf numFmtId="0" fontId="35" fillId="0" borderId="40" xfId="0" applyFont="1" applyFill="1" applyBorder="1" applyAlignment="1">
      <alignment shrinkToFit="1"/>
    </xf>
    <xf numFmtId="0" fontId="34" fillId="0" borderId="39" xfId="0" quotePrefix="1" applyFont="1" applyFill="1" applyBorder="1" applyAlignment="1">
      <alignment horizontal="right"/>
    </xf>
    <xf numFmtId="0" fontId="35" fillId="0" borderId="37" xfId="0" applyFont="1" applyFill="1" applyBorder="1" applyAlignment="1">
      <alignment shrinkToFit="1"/>
    </xf>
    <xf numFmtId="0" fontId="36" fillId="0" borderId="11" xfId="0" applyFont="1" applyFill="1" applyBorder="1" applyAlignment="1">
      <alignment horizontal="center"/>
    </xf>
    <xf numFmtId="164" fontId="33" fillId="0" borderId="44" xfId="0" applyNumberFormat="1" applyFont="1" applyFill="1" applyBorder="1" applyAlignment="1">
      <alignment horizontal="right"/>
    </xf>
    <xf numFmtId="0" fontId="21" fillId="0" borderId="0" xfId="0" applyFont="1" applyFill="1"/>
    <xf numFmtId="164" fontId="33" fillId="0" borderId="0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right"/>
    </xf>
    <xf numFmtId="0" fontId="35" fillId="0" borderId="16" xfId="0" applyFont="1" applyFill="1" applyBorder="1" applyAlignment="1">
      <alignment horizontal="right"/>
    </xf>
    <xf numFmtId="0" fontId="34" fillId="0" borderId="17" xfId="0" applyFont="1" applyFill="1" applyBorder="1" applyAlignment="1">
      <alignment horizontal="right"/>
    </xf>
    <xf numFmtId="0" fontId="35" fillId="0" borderId="20" xfId="0" applyFont="1" applyFill="1" applyBorder="1" applyAlignment="1">
      <alignment shrinkToFit="1"/>
    </xf>
    <xf numFmtId="0" fontId="34" fillId="0" borderId="17" xfId="0" quotePrefix="1" applyFont="1" applyFill="1" applyBorder="1" applyAlignment="1">
      <alignment horizontal="right"/>
    </xf>
    <xf numFmtId="0" fontId="35" fillId="0" borderId="16" xfId="0" applyFont="1" applyFill="1" applyBorder="1" applyAlignment="1">
      <alignment shrinkToFit="1"/>
    </xf>
    <xf numFmtId="0" fontId="34" fillId="0" borderId="15" xfId="0" quotePrefix="1" applyFont="1" applyFill="1" applyBorder="1" applyAlignment="1">
      <alignment horizontal="right"/>
    </xf>
    <xf numFmtId="164" fontId="33" fillId="0" borderId="21" xfId="0" applyNumberFormat="1" applyFont="1" applyFill="1" applyBorder="1" applyAlignment="1">
      <alignment horizontal="right"/>
    </xf>
    <xf numFmtId="0" fontId="33" fillId="12" borderId="46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/>
    </xf>
    <xf numFmtId="164" fontId="33" fillId="0" borderId="33" xfId="0" applyNumberFormat="1" applyFont="1" applyFill="1" applyBorder="1" applyAlignment="1">
      <alignment horizontal="center"/>
    </xf>
    <xf numFmtId="0" fontId="34" fillId="12" borderId="48" xfId="0" applyFont="1" applyFill="1" applyBorder="1" applyAlignment="1">
      <alignment horizontal="right"/>
    </xf>
    <xf numFmtId="0" fontId="35" fillId="12" borderId="49" xfId="0" applyFont="1" applyFill="1" applyBorder="1" applyAlignment="1">
      <alignment horizontal="right"/>
    </xf>
    <xf numFmtId="0" fontId="34" fillId="12" borderId="50" xfId="0" applyFont="1" applyFill="1" applyBorder="1" applyAlignment="1">
      <alignment horizontal="right"/>
    </xf>
    <xf numFmtId="0" fontId="34" fillId="12" borderId="50" xfId="0" quotePrefix="1" applyFont="1" applyFill="1" applyBorder="1" applyAlignment="1">
      <alignment horizontal="right"/>
    </xf>
    <xf numFmtId="0" fontId="35" fillId="12" borderId="49" xfId="0" applyFont="1" applyFill="1" applyBorder="1" applyAlignment="1">
      <alignment shrinkToFit="1"/>
    </xf>
    <xf numFmtId="0" fontId="34" fillId="12" borderId="48" xfId="0" quotePrefix="1" applyFont="1" applyFill="1" applyBorder="1" applyAlignment="1">
      <alignment horizontal="right"/>
    </xf>
    <xf numFmtId="0" fontId="35" fillId="12" borderId="47" xfId="0" applyFont="1" applyFill="1" applyBorder="1" applyAlignment="1">
      <alignment shrinkToFit="1"/>
    </xf>
    <xf numFmtId="0" fontId="36" fillId="12" borderId="34" xfId="0" applyFont="1" applyFill="1" applyBorder="1" applyAlignment="1">
      <alignment horizontal="center"/>
    </xf>
    <xf numFmtId="164" fontId="33" fillId="12" borderId="51" xfId="0" applyNumberFormat="1" applyFont="1" applyFill="1" applyBorder="1" applyAlignment="1">
      <alignment horizontal="right"/>
    </xf>
    <xf numFmtId="0" fontId="28" fillId="13" borderId="0" xfId="0" applyFont="1" applyFill="1" applyBorder="1" applyAlignment="1">
      <alignment horizontal="center" vertical="top"/>
    </xf>
    <xf numFmtId="0" fontId="52" fillId="13" borderId="0" xfId="0" applyFont="1" applyFill="1" applyBorder="1" applyAlignment="1">
      <alignment horizontal="center" vertical="center"/>
    </xf>
    <xf numFmtId="0" fontId="45" fillId="12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left" vertical="center"/>
    </xf>
    <xf numFmtId="0" fontId="45" fillId="0" borderId="11" xfId="0" applyFont="1" applyBorder="1" applyAlignment="1">
      <alignment horizontal="center" vertical="center"/>
    </xf>
    <xf numFmtId="164" fontId="45" fillId="12" borderId="11" xfId="0" applyNumberFormat="1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12" borderId="11" xfId="0" applyFont="1" applyFill="1" applyBorder="1" applyAlignment="1">
      <alignment horizontal="left" vertical="center"/>
    </xf>
    <xf numFmtId="164" fontId="45" fillId="0" borderId="11" xfId="0" applyNumberFormat="1" applyFont="1" applyBorder="1" applyAlignment="1">
      <alignment horizontal="center" vertical="center"/>
    </xf>
    <xf numFmtId="0" fontId="45" fillId="12" borderId="13" xfId="0" applyFont="1" applyFill="1" applyBorder="1" applyAlignment="1">
      <alignment horizontal="left" vertical="center"/>
    </xf>
    <xf numFmtId="0" fontId="45" fillId="12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45" fillId="0" borderId="0" xfId="0" applyFont="1"/>
    <xf numFmtId="0" fontId="36" fillId="17" borderId="38" xfId="0" applyFont="1" applyFill="1" applyBorder="1" applyAlignment="1">
      <alignment horizontal="center"/>
    </xf>
    <xf numFmtId="0" fontId="36" fillId="17" borderId="13" xfId="0" applyFont="1" applyFill="1" applyBorder="1" applyAlignment="1">
      <alignment horizontal="center"/>
    </xf>
    <xf numFmtId="0" fontId="36" fillId="17" borderId="11" xfId="0" applyFont="1" applyFill="1" applyBorder="1" applyAlignment="1">
      <alignment horizontal="center"/>
    </xf>
    <xf numFmtId="0" fontId="36" fillId="17" borderId="33" xfId="0" applyFont="1" applyFill="1" applyBorder="1" applyAlignment="1">
      <alignment horizontal="center"/>
    </xf>
    <xf numFmtId="164" fontId="31" fillId="18" borderId="44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 applyAlignment="1">
      <alignment horizontal="right"/>
    </xf>
    <xf numFmtId="164" fontId="31" fillId="18" borderId="21" xfId="0" applyNumberFormat="1" applyFont="1" applyFill="1" applyBorder="1" applyAlignment="1">
      <alignment horizontal="right"/>
    </xf>
    <xf numFmtId="164" fontId="31" fillId="18" borderId="53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33" fillId="12" borderId="37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47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164" fontId="21" fillId="0" borderId="0" xfId="0" applyNumberFormat="1" applyFont="1" applyFill="1"/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4" fillId="12" borderId="0" xfId="0" applyFont="1" applyFill="1" applyBorder="1" applyAlignment="1">
      <alignment vertical="center"/>
    </xf>
    <xf numFmtId="0" fontId="36" fillId="12" borderId="38" xfId="0" applyFont="1" applyFill="1" applyBorder="1" applyAlignment="1">
      <alignment horizontal="center"/>
    </xf>
    <xf numFmtId="0" fontId="36" fillId="12" borderId="24" xfId="0" applyFont="1" applyFill="1" applyBorder="1" applyAlignment="1">
      <alignment horizontal="center"/>
    </xf>
    <xf numFmtId="164" fontId="33" fillId="12" borderId="88" xfId="0" applyNumberFormat="1" applyFont="1" applyFill="1" applyBorder="1" applyAlignment="1">
      <alignment horizontal="right"/>
    </xf>
    <xf numFmtId="0" fontId="28" fillId="19" borderId="31" xfId="0" applyFont="1" applyFill="1" applyBorder="1" applyAlignment="1">
      <alignment horizontal="center" vertical="center" shrinkToFit="1"/>
    </xf>
    <xf numFmtId="0" fontId="28" fillId="13" borderId="31" xfId="0" applyFont="1" applyFill="1" applyBorder="1" applyAlignment="1"/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center" vertical="center" shrinkToFit="1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top"/>
    </xf>
    <xf numFmtId="0" fontId="44" fillId="0" borderId="50" xfId="0" applyFont="1" applyBorder="1" applyAlignment="1">
      <alignment horizontal="center" vertical="center"/>
    </xf>
    <xf numFmtId="164" fontId="28" fillId="0" borderId="0" xfId="0" applyNumberFormat="1" applyFont="1" applyFill="1" applyBorder="1" applyAlignment="1">
      <alignment vertical="center"/>
    </xf>
    <xf numFmtId="0" fontId="33" fillId="12" borderId="84" xfId="0" applyFont="1" applyFill="1" applyBorder="1" applyAlignment="1">
      <alignment horizontal="center" vertical="center"/>
    </xf>
    <xf numFmtId="0" fontId="33" fillId="12" borderId="89" xfId="0" applyFont="1" applyFill="1" applyBorder="1" applyAlignment="1">
      <alignment horizontal="center" vertical="center"/>
    </xf>
    <xf numFmtId="0" fontId="33" fillId="0" borderId="89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164" fontId="33" fillId="0" borderId="13" xfId="0" applyNumberFormat="1" applyFont="1" applyFill="1" applyBorder="1" applyAlignment="1">
      <alignment horizontal="center"/>
    </xf>
    <xf numFmtId="0" fontId="34" fillId="12" borderId="90" xfId="0" applyFont="1" applyFill="1" applyBorder="1" applyAlignment="1">
      <alignment horizontal="right"/>
    </xf>
    <xf numFmtId="0" fontId="35" fillId="12" borderId="91" xfId="0" applyFont="1" applyFill="1" applyBorder="1" applyAlignment="1">
      <alignment horizontal="right"/>
    </xf>
    <xf numFmtId="0" fontId="34" fillId="12" borderId="31" xfId="0" applyFont="1" applyFill="1" applyBorder="1" applyAlignment="1">
      <alignment horizontal="right"/>
    </xf>
    <xf numFmtId="0" fontId="35" fillId="12" borderId="92" xfId="0" applyFont="1" applyFill="1" applyBorder="1" applyAlignment="1">
      <alignment horizontal="right"/>
    </xf>
    <xf numFmtId="0" fontId="35" fillId="12" borderId="93" xfId="0" applyFont="1" applyFill="1" applyBorder="1" applyAlignment="1">
      <alignment shrinkToFit="1"/>
    </xf>
    <xf numFmtId="0" fontId="34" fillId="12" borderId="31" xfId="0" quotePrefix="1" applyFont="1" applyFill="1" applyBorder="1" applyAlignment="1">
      <alignment horizontal="right"/>
    </xf>
    <xf numFmtId="0" fontId="35" fillId="12" borderId="91" xfId="0" applyFont="1" applyFill="1" applyBorder="1" applyAlignment="1">
      <alignment shrinkToFit="1"/>
    </xf>
    <xf numFmtId="0" fontId="34" fillId="12" borderId="90" xfId="0" quotePrefix="1" applyFont="1" applyFill="1" applyBorder="1" applyAlignment="1">
      <alignment horizontal="right"/>
    </xf>
    <xf numFmtId="0" fontId="35" fillId="12" borderId="89" xfId="0" applyFont="1" applyFill="1" applyBorder="1" applyAlignment="1">
      <alignment shrinkToFit="1"/>
    </xf>
    <xf numFmtId="0" fontId="36" fillId="12" borderId="13" xfId="0" applyFont="1" applyFill="1" applyBorder="1" applyAlignment="1">
      <alignment horizontal="center"/>
    </xf>
    <xf numFmtId="164" fontId="33" fillId="12" borderId="52" xfId="0" applyNumberFormat="1" applyFont="1" applyFill="1" applyBorder="1" applyAlignment="1">
      <alignment horizontal="right"/>
    </xf>
    <xf numFmtId="0" fontId="24" fillId="13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6" fillId="0" borderId="0" xfId="0" applyFont="1"/>
    <xf numFmtId="0" fontId="20" fillId="14" borderId="1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left"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left" vertical="center" shrinkToFit="1"/>
    </xf>
    <xf numFmtId="0" fontId="46" fillId="12" borderId="1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43" fillId="0" borderId="0" xfId="0" applyFont="1" applyBorder="1" applyAlignment="1">
      <alignment horizontal="center"/>
    </xf>
    <xf numFmtId="20" fontId="20" fillId="15" borderId="32" xfId="0" applyNumberFormat="1" applyFont="1" applyFill="1" applyBorder="1" applyAlignment="1">
      <alignment horizontal="center" vertical="center"/>
    </xf>
    <xf numFmtId="20" fontId="20" fillId="15" borderId="13" xfId="0" applyNumberFormat="1" applyFont="1" applyFill="1" applyBorder="1" applyAlignment="1">
      <alignment horizontal="center" vertical="center"/>
    </xf>
    <xf numFmtId="0" fontId="20" fillId="15" borderId="32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top"/>
    </xf>
    <xf numFmtId="0" fontId="47" fillId="13" borderId="0" xfId="0" applyFont="1" applyFill="1" applyBorder="1" applyAlignment="1">
      <alignment horizontal="center" vertical="center" shrinkToFit="1"/>
    </xf>
    <xf numFmtId="0" fontId="41" fillId="13" borderId="0" xfId="0" applyFont="1" applyFill="1" applyBorder="1" applyAlignment="1">
      <alignment horizontal="center" vertical="center"/>
    </xf>
    <xf numFmtId="0" fontId="42" fillId="13" borderId="0" xfId="0" applyFont="1" applyFill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31" fillId="13" borderId="31" xfId="0" applyFont="1" applyFill="1" applyBorder="1" applyAlignment="1">
      <alignment horizontal="left" vertical="center"/>
    </xf>
    <xf numFmtId="0" fontId="28" fillId="13" borderId="0" xfId="0" applyFont="1" applyFill="1" applyBorder="1" applyAlignment="1">
      <alignment horizontal="center" vertical="center" shrinkToFit="1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right" vertical="center" shrinkToFit="1"/>
    </xf>
    <xf numFmtId="0" fontId="20" fillId="14" borderId="64" xfId="0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horizontal="center" vertical="center"/>
    </xf>
    <xf numFmtId="0" fontId="20" fillId="14" borderId="67" xfId="0" applyFont="1" applyFill="1" applyBorder="1" applyAlignment="1">
      <alignment horizontal="center" vertical="center"/>
    </xf>
    <xf numFmtId="0" fontId="20" fillId="14" borderId="56" xfId="0" applyFont="1" applyFill="1" applyBorder="1" applyAlignment="1">
      <alignment horizontal="center" vertical="center" wrapText="1"/>
    </xf>
    <xf numFmtId="0" fontId="20" fillId="14" borderId="53" xfId="0" applyFont="1" applyFill="1" applyBorder="1" applyAlignment="1">
      <alignment horizontal="center" vertical="center"/>
    </xf>
    <xf numFmtId="0" fontId="20" fillId="14" borderId="73" xfId="0" applyFont="1" applyFill="1" applyBorder="1" applyAlignment="1">
      <alignment horizontal="center"/>
    </xf>
    <xf numFmtId="0" fontId="19" fillId="14" borderId="74" xfId="0" applyFont="1" applyFill="1" applyBorder="1" applyAlignment="1">
      <alignment horizontal="center"/>
    </xf>
    <xf numFmtId="0" fontId="20" fillId="14" borderId="74" xfId="0" applyFont="1" applyFill="1" applyBorder="1" applyAlignment="1">
      <alignment horizontal="center"/>
    </xf>
    <xf numFmtId="0" fontId="20" fillId="14" borderId="75" xfId="0" applyFont="1" applyFill="1" applyBorder="1" applyAlignment="1">
      <alignment horizontal="center"/>
    </xf>
    <xf numFmtId="0" fontId="20" fillId="14" borderId="76" xfId="0" applyFont="1" applyFill="1" applyBorder="1" applyAlignment="1">
      <alignment horizontal="center"/>
    </xf>
    <xf numFmtId="0" fontId="20" fillId="14" borderId="77" xfId="0" applyFont="1" applyFill="1" applyBorder="1" applyAlignment="1">
      <alignment horizontal="center"/>
    </xf>
    <xf numFmtId="0" fontId="19" fillId="14" borderId="75" xfId="0" applyFont="1" applyFill="1" applyBorder="1" applyAlignment="1">
      <alignment horizontal="center"/>
    </xf>
    <xf numFmtId="0" fontId="20" fillId="14" borderId="78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48" fillId="13" borderId="0" xfId="0" applyFont="1" applyFill="1" applyBorder="1" applyAlignment="1">
      <alignment horizontal="center" vertical="center" wrapText="1" shrinkToFit="1"/>
    </xf>
    <xf numFmtId="0" fontId="20" fillId="14" borderId="51" xfId="0" applyFont="1" applyFill="1" applyBorder="1" applyAlignment="1">
      <alignment horizontal="center" vertical="center"/>
    </xf>
    <xf numFmtId="20" fontId="20" fillId="14" borderId="64" xfId="0" applyNumberFormat="1" applyFont="1" applyFill="1" applyBorder="1" applyAlignment="1">
      <alignment horizontal="center" vertical="center"/>
    </xf>
    <xf numFmtId="0" fontId="19" fillId="14" borderId="65" xfId="0" applyFont="1" applyFill="1" applyBorder="1" applyAlignment="1">
      <alignment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0" fillId="14" borderId="70" xfId="0" applyFont="1" applyFill="1" applyBorder="1" applyAlignment="1">
      <alignment horizontal="center" vertical="center"/>
    </xf>
    <xf numFmtId="0" fontId="19" fillId="14" borderId="71" xfId="0" applyFont="1" applyFill="1" applyBorder="1" applyAlignment="1">
      <alignment horizontal="center" vertical="center"/>
    </xf>
    <xf numFmtId="0" fontId="22" fillId="12" borderId="0" xfId="0" applyFont="1" applyFill="1" applyAlignment="1">
      <alignment horizontal="center"/>
    </xf>
    <xf numFmtId="0" fontId="19" fillId="14" borderId="72" xfId="0" applyFont="1" applyFill="1" applyBorder="1" applyAlignment="1">
      <alignment horizontal="center" vertical="center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 vertical="center"/>
    </xf>
    <xf numFmtId="0" fontId="20" fillId="14" borderId="58" xfId="0" applyFont="1" applyFill="1" applyBorder="1" applyAlignment="1">
      <alignment horizontal="center" vertical="center"/>
    </xf>
    <xf numFmtId="0" fontId="20" fillId="14" borderId="63" xfId="0" applyFont="1" applyFill="1" applyBorder="1" applyAlignment="1">
      <alignment horizontal="center" vertical="center"/>
    </xf>
    <xf numFmtId="0" fontId="20" fillId="14" borderId="57" xfId="0" applyFont="1" applyFill="1" applyBorder="1" applyAlignment="1">
      <alignment horizontal="center" vertical="center"/>
    </xf>
    <xf numFmtId="0" fontId="20" fillId="14" borderId="59" xfId="0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vertical="center"/>
    </xf>
    <xf numFmtId="0" fontId="19" fillId="14" borderId="33" xfId="0" applyFont="1" applyFill="1" applyBorder="1" applyAlignment="1">
      <alignment horizontal="center" vertical="center" wrapText="1"/>
    </xf>
    <xf numFmtId="0" fontId="39" fillId="13" borderId="68" xfId="0" applyFont="1" applyFill="1" applyBorder="1" applyAlignment="1">
      <alignment horizontal="center"/>
    </xf>
    <xf numFmtId="0" fontId="31" fillId="12" borderId="0" xfId="0" applyFont="1" applyFill="1" applyBorder="1" applyAlignment="1">
      <alignment horizontal="left" vertical="center"/>
    </xf>
    <xf numFmtId="0" fontId="20" fillId="14" borderId="65" xfId="0" applyFont="1" applyFill="1" applyBorder="1" applyAlignment="1">
      <alignment horizontal="center" vertical="center"/>
    </xf>
    <xf numFmtId="0" fontId="20" fillId="14" borderId="29" xfId="0" applyFont="1" applyFill="1" applyBorder="1" applyAlignment="1">
      <alignment horizontal="center"/>
    </xf>
    <xf numFmtId="0" fontId="20" fillId="14" borderId="69" xfId="0" applyFont="1" applyFill="1" applyBorder="1" applyAlignment="1">
      <alignment horizontal="center"/>
    </xf>
    <xf numFmtId="0" fontId="21" fillId="13" borderId="31" xfId="0" applyFont="1" applyFill="1" applyBorder="1" applyAlignment="1">
      <alignment horizontal="center"/>
    </xf>
    <xf numFmtId="0" fontId="21" fillId="13" borderId="0" xfId="0" applyFont="1" applyFill="1" applyBorder="1" applyAlignment="1">
      <alignment horizontal="center"/>
    </xf>
    <xf numFmtId="0" fontId="21" fillId="13" borderId="0" xfId="0" applyFont="1" applyFill="1" applyAlignment="1">
      <alignment horizontal="center"/>
    </xf>
    <xf numFmtId="0" fontId="28" fillId="13" borderId="0" xfId="0" applyFont="1" applyFill="1" applyBorder="1" applyAlignment="1">
      <alignment horizontal="center" vertical="center" wrapText="1" shrinkToFit="1"/>
    </xf>
    <xf numFmtId="0" fontId="25" fillId="13" borderId="0" xfId="0" applyFont="1" applyFill="1" applyBorder="1" applyAlignment="1">
      <alignment horizontal="center" vertical="center" wrapText="1" shrinkToFit="1"/>
    </xf>
    <xf numFmtId="0" fontId="44" fillId="0" borderId="5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20" fillId="14" borderId="18" xfId="0" applyFont="1" applyFill="1" applyBorder="1" applyAlignment="1">
      <alignment horizontal="center"/>
    </xf>
    <xf numFmtId="0" fontId="27" fillId="14" borderId="34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1" xfId="0" applyFont="1" applyFill="1" applyBorder="1" applyAlignment="1">
      <alignment horizontal="center"/>
    </xf>
    <xf numFmtId="0" fontId="19" fillId="14" borderId="29" xfId="0" applyFont="1" applyFill="1" applyBorder="1" applyAlignment="1">
      <alignment horizontal="center"/>
    </xf>
    <xf numFmtId="0" fontId="19" fillId="14" borderId="65" xfId="0" applyFont="1" applyFill="1" applyBorder="1" applyAlignment="1">
      <alignment horizontal="center" vertical="center"/>
    </xf>
    <xf numFmtId="0" fontId="20" fillId="14" borderId="66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28" fillId="13" borderId="31" xfId="0" applyFont="1" applyFill="1" applyBorder="1" applyAlignment="1">
      <alignment horizontal="right"/>
    </xf>
    <xf numFmtId="0" fontId="28" fillId="13" borderId="31" xfId="0" applyFont="1" applyFill="1" applyBorder="1" applyAlignment="1">
      <alignment horizontal="center"/>
    </xf>
    <xf numFmtId="0" fontId="20" fillId="14" borderId="1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28" fillId="13" borderId="31" xfId="0" applyFont="1" applyFill="1" applyBorder="1" applyAlignment="1">
      <alignment horizontal="left"/>
    </xf>
    <xf numFmtId="0" fontId="20" fillId="14" borderId="52" xfId="0" applyFont="1" applyFill="1" applyBorder="1" applyAlignment="1">
      <alignment horizontal="center" vertical="center"/>
    </xf>
    <xf numFmtId="0" fontId="20" fillId="14" borderId="85" xfId="0" applyFont="1" applyFill="1" applyBorder="1" applyAlignment="1">
      <alignment horizontal="center" vertical="center"/>
    </xf>
    <xf numFmtId="0" fontId="20" fillId="14" borderId="86" xfId="0" applyFont="1" applyFill="1" applyBorder="1" applyAlignment="1">
      <alignment horizontal="center" vertical="center"/>
    </xf>
    <xf numFmtId="0" fontId="20" fillId="14" borderId="87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 wrapText="1"/>
    </xf>
    <xf numFmtId="0" fontId="20" fillId="14" borderId="81" xfId="0" applyFont="1" applyFill="1" applyBorder="1" applyAlignment="1">
      <alignment horizontal="center"/>
    </xf>
    <xf numFmtId="0" fontId="20" fillId="14" borderId="82" xfId="0" applyFont="1" applyFill="1" applyBorder="1" applyAlignment="1">
      <alignment horizontal="center"/>
    </xf>
    <xf numFmtId="0" fontId="20" fillId="14" borderId="79" xfId="0" applyFont="1" applyFill="1" applyBorder="1" applyAlignment="1">
      <alignment horizontal="center"/>
    </xf>
    <xf numFmtId="0" fontId="20" fillId="14" borderId="80" xfId="0" applyFont="1" applyFill="1" applyBorder="1" applyAlignment="1">
      <alignment horizontal="center"/>
    </xf>
    <xf numFmtId="0" fontId="53" fillId="0" borderId="0" xfId="0" applyFont="1" applyAlignment="1">
      <alignment horizontal="center" vertical="top"/>
    </xf>
    <xf numFmtId="0" fontId="55" fillId="0" borderId="0" xfId="0" applyFont="1" applyAlignment="1">
      <alignment horizontal="right" vertical="top" wrapText="1"/>
    </xf>
    <xf numFmtId="20" fontId="20" fillId="14" borderId="12" xfId="0" applyNumberFormat="1" applyFont="1" applyFill="1" applyBorder="1" applyAlignment="1">
      <alignment horizontal="center" vertical="center"/>
    </xf>
    <xf numFmtId="20" fontId="20" fillId="14" borderId="13" xfId="0" applyNumberFormat="1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83" xfId="0" applyFont="1" applyFill="1" applyBorder="1" applyAlignment="1">
      <alignment horizontal="center" vertical="center"/>
    </xf>
    <xf numFmtId="0" fontId="20" fillId="14" borderId="84" xfId="0" applyFont="1" applyFill="1" applyBorder="1" applyAlignment="1">
      <alignment horizontal="center" vertical="center"/>
    </xf>
    <xf numFmtId="0" fontId="27" fillId="14" borderId="13" xfId="0" applyFont="1" applyFill="1" applyBorder="1" applyAlignment="1">
      <alignment horizontal="center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180"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84137</xdr:colOff>
      <xdr:row>0</xdr:row>
      <xdr:rowOff>103187</xdr:rowOff>
    </xdr:from>
    <xdr:to>
      <xdr:col>2</xdr:col>
      <xdr:colOff>494637</xdr:colOff>
      <xdr:row>2</xdr:row>
      <xdr:rowOff>301625</xdr:rowOff>
    </xdr:to>
    <xdr:pic>
      <xdr:nvPicPr>
        <xdr:cNvPr id="1163" name="Obraz 1">
          <a:extLst>
            <a:ext uri="{FF2B5EF4-FFF2-40B4-BE49-F238E27FC236}">
              <a16:creationId xmlns:a16="http://schemas.microsoft.com/office/drawing/2014/main" id="{483E5D3E-7441-4528-BD50-147064A6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" y="103187"/>
          <a:ext cx="1275688" cy="89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1</xdr:col>
      <xdr:colOff>52387</xdr:colOff>
      <xdr:row>4</xdr:row>
      <xdr:rowOff>171450</xdr:rowOff>
    </xdr:to>
    <xdr:pic>
      <xdr:nvPicPr>
        <xdr:cNvPr id="3722" name="Obraz 4">
          <a:extLst>
            <a:ext uri="{FF2B5EF4-FFF2-40B4-BE49-F238E27FC236}">
              <a16:creationId xmlns:a16="http://schemas.microsoft.com/office/drawing/2014/main" id="{2DB77301-44AD-447F-A9E1-53320B77B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0"/>
          <a:ext cx="1782763" cy="1227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77262</xdr:colOff>
      <xdr:row>21</xdr:row>
      <xdr:rowOff>103719</xdr:rowOff>
    </xdr:from>
    <xdr:to>
      <xdr:col>6</xdr:col>
      <xdr:colOff>92072</xdr:colOff>
      <xdr:row>23</xdr:row>
      <xdr:rowOff>171336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528A50A8-2691-43C2-80A2-B9213A78065D}"/>
            </a:ext>
          </a:extLst>
        </xdr:cNvPr>
        <xdr:cNvCxnSpPr/>
      </xdr:nvCxnSpPr>
      <xdr:spPr>
        <a:xfrm flipH="1" flipV="1">
          <a:off x="3760262" y="329988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73236</xdr:colOff>
      <xdr:row>21</xdr:row>
      <xdr:rowOff>92076</xdr:rowOff>
    </xdr:from>
    <xdr:to>
      <xdr:col>8</xdr:col>
      <xdr:colOff>77470</xdr:colOff>
      <xdr:row>24</xdr:row>
      <xdr:rowOff>78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D577AD72-376A-4168-A4A8-6351A224BD94}"/>
            </a:ext>
          </a:extLst>
        </xdr:cNvPr>
        <xdr:cNvCxnSpPr/>
      </xdr:nvCxnSpPr>
      <xdr:spPr>
        <a:xfrm flipH="1" flipV="1">
          <a:off x="4256616" y="3278718"/>
          <a:ext cx="8467" cy="510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347133</xdr:colOff>
      <xdr:row>21</xdr:row>
      <xdr:rowOff>143935</xdr:rowOff>
    </xdr:from>
    <xdr:to>
      <xdr:col>10</xdr:col>
      <xdr:colOff>43392</xdr:colOff>
      <xdr:row>23</xdr:row>
      <xdr:rowOff>181888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71A7E45F-3C8E-49CA-B311-68A05AE73CAA}"/>
            </a:ext>
          </a:extLst>
        </xdr:cNvPr>
        <xdr:cNvCxnSpPr/>
      </xdr:nvCxnSpPr>
      <xdr:spPr>
        <a:xfrm flipH="1" flipV="1">
          <a:off x="4674658" y="3340102"/>
          <a:ext cx="77259" cy="4381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603250</xdr:colOff>
      <xdr:row>21</xdr:row>
      <xdr:rowOff>148167</xdr:rowOff>
    </xdr:from>
    <xdr:to>
      <xdr:col>18</xdr:col>
      <xdr:colOff>81704</xdr:colOff>
      <xdr:row>23</xdr:row>
      <xdr:rowOff>179917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369ADC69-5E56-4AF1-9D61-A27AC980983B}"/>
            </a:ext>
          </a:extLst>
        </xdr:cNvPr>
        <xdr:cNvCxnSpPr/>
      </xdr:nvCxnSpPr>
      <xdr:spPr>
        <a:xfrm flipV="1">
          <a:off x="6656917" y="4296834"/>
          <a:ext cx="219287" cy="433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202355</xdr:colOff>
      <xdr:row>22</xdr:row>
      <xdr:rowOff>3175</xdr:rowOff>
    </xdr:from>
    <xdr:to>
      <xdr:col>19</xdr:col>
      <xdr:colOff>251743</xdr:colOff>
      <xdr:row>25</xdr:row>
      <xdr:rowOff>10601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C98BA6DC-429C-472B-8DD1-CC296635B76E}"/>
            </a:ext>
          </a:extLst>
        </xdr:cNvPr>
        <xdr:cNvCxnSpPr/>
      </xdr:nvCxnSpPr>
      <xdr:spPr>
        <a:xfrm flipH="1" flipV="1">
          <a:off x="7317318" y="3390900"/>
          <a:ext cx="59265" cy="599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249979</xdr:colOff>
      <xdr:row>21</xdr:row>
      <xdr:rowOff>177799</xdr:rowOff>
    </xdr:from>
    <xdr:to>
      <xdr:col>20</xdr:col>
      <xdr:colOff>534756</xdr:colOff>
      <xdr:row>23</xdr:row>
      <xdr:rowOff>150113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E91B3BE3-DCEB-4FB6-A82C-24485D8DC901}"/>
            </a:ext>
          </a:extLst>
        </xdr:cNvPr>
        <xdr:cNvCxnSpPr/>
      </xdr:nvCxnSpPr>
      <xdr:spPr>
        <a:xfrm flipH="1" flipV="1">
          <a:off x="7935384" y="3373966"/>
          <a:ext cx="277283" cy="372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21</xdr:row>
      <xdr:rowOff>136524</xdr:rowOff>
    </xdr:from>
    <xdr:to>
      <xdr:col>1</xdr:col>
      <xdr:colOff>70905</xdr:colOff>
      <xdr:row>24</xdr:row>
      <xdr:rowOff>2092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7BCB2B1-04B9-4AA9-9BDF-1B88D43226F8}"/>
            </a:ext>
          </a:extLst>
        </xdr:cNvPr>
        <xdr:cNvCxnSpPr/>
      </xdr:nvCxnSpPr>
      <xdr:spPr>
        <a:xfrm flipH="1" flipV="1">
          <a:off x="349250" y="332316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479852</xdr:colOff>
      <xdr:row>13</xdr:row>
      <xdr:rowOff>243417</xdr:rowOff>
    </xdr:from>
    <xdr:to>
      <xdr:col>20</xdr:col>
      <xdr:colOff>588945</xdr:colOff>
      <xdr:row>15</xdr:row>
      <xdr:rowOff>74902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4D3DB17F-864F-4A36-9196-C42E24CDF932}"/>
            </a:ext>
          </a:extLst>
        </xdr:cNvPr>
        <xdr:cNvCxnSpPr/>
      </xdr:nvCxnSpPr>
      <xdr:spPr>
        <a:xfrm flipH="1">
          <a:off x="7596720" y="2751667"/>
          <a:ext cx="679447" cy="241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134621</xdr:colOff>
      <xdr:row>16</xdr:row>
      <xdr:rowOff>31750</xdr:rowOff>
    </xdr:from>
    <xdr:to>
      <xdr:col>13</xdr:col>
      <xdr:colOff>208703</xdr:colOff>
      <xdr:row>17</xdr:row>
      <xdr:rowOff>11907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E06C1AEA-E471-4D05-A601-697AA8B71A8A}"/>
            </a:ext>
          </a:extLst>
        </xdr:cNvPr>
        <xdr:cNvCxnSpPr/>
      </xdr:nvCxnSpPr>
      <xdr:spPr>
        <a:xfrm flipH="1" flipV="1">
          <a:off x="5461001" y="3164417"/>
          <a:ext cx="74082" cy="222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336761</xdr:colOff>
      <xdr:row>18</xdr:row>
      <xdr:rowOff>119380</xdr:rowOff>
    </xdr:from>
    <xdr:to>
      <xdr:col>20</xdr:col>
      <xdr:colOff>578307</xdr:colOff>
      <xdr:row>21</xdr:row>
      <xdr:rowOff>54899</xdr:rowOff>
    </xdr:to>
    <xdr:cxnSp macro="">
      <xdr:nvCxnSpPr>
        <xdr:cNvPr id="15" name="Łącznik prosty ze strzałką 14">
          <a:extLst>
            <a:ext uri="{FF2B5EF4-FFF2-40B4-BE49-F238E27FC236}">
              <a16:creationId xmlns:a16="http://schemas.microsoft.com/office/drawing/2014/main" id="{8096E6E2-DAA0-4F92-BE2E-EB1795A617AD}"/>
            </a:ext>
          </a:extLst>
        </xdr:cNvPr>
        <xdr:cNvCxnSpPr/>
      </xdr:nvCxnSpPr>
      <xdr:spPr>
        <a:xfrm flipH="1">
          <a:off x="5884333" y="3683000"/>
          <a:ext cx="2084918" cy="518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145203</xdr:colOff>
      <xdr:row>21</xdr:row>
      <xdr:rowOff>137584</xdr:rowOff>
    </xdr:from>
    <xdr:to>
      <xdr:col>16</xdr:col>
      <xdr:colOff>74297</xdr:colOff>
      <xdr:row>24</xdr:row>
      <xdr:rowOff>160667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EA2559BE-9E4B-4023-84FB-50508945EC54}"/>
            </a:ext>
          </a:extLst>
        </xdr:cNvPr>
        <xdr:cNvCxnSpPr/>
      </xdr:nvCxnSpPr>
      <xdr:spPr>
        <a:xfrm flipV="1">
          <a:off x="5683250" y="4286251"/>
          <a:ext cx="317502" cy="613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V52"/>
  <sheetViews>
    <sheetView tabSelected="1" zoomScaleNormal="100" zoomScaleSheetLayoutView="120" workbookViewId="0">
      <selection activeCell="E12" sqref="E12"/>
    </sheetView>
  </sheetViews>
  <sheetFormatPr defaultRowHeight="12.75"/>
  <cols>
    <col min="1" max="1" width="3.7109375" style="14" customWidth="1"/>
    <col min="2" max="3" width="9.28515625" style="14" customWidth="1"/>
    <col min="4" max="4" width="34.7109375" style="23" bestFit="1" customWidth="1"/>
    <col min="5" max="5" width="45.7109375" style="19" bestFit="1" customWidth="1"/>
    <col min="6" max="6" width="7.85546875" style="23" bestFit="1" customWidth="1"/>
    <col min="7" max="7" width="10.7109375" style="19" customWidth="1"/>
    <col min="8" max="9" width="10.7109375" style="23" customWidth="1"/>
    <col min="10" max="10" width="12.85546875" style="23" customWidth="1"/>
    <col min="11" max="11" width="21.140625" style="23" bestFit="1" customWidth="1"/>
    <col min="12" max="12" width="19.28515625" style="23" bestFit="1" customWidth="1"/>
    <col min="13" max="13" width="18.7109375" style="23" bestFit="1" customWidth="1"/>
    <col min="14" max="16384" width="9.140625" style="23"/>
  </cols>
  <sheetData>
    <row r="1" spans="1:10" ht="33">
      <c r="A1" s="319" t="s">
        <v>62</v>
      </c>
      <c r="B1" s="319"/>
      <c r="C1" s="319"/>
      <c r="D1" s="319"/>
      <c r="E1" s="319"/>
      <c r="F1" s="319"/>
      <c r="G1" s="319"/>
      <c r="H1" s="319"/>
      <c r="I1" s="319"/>
      <c r="J1" s="5"/>
    </row>
    <row r="2" spans="1:10" ht="21.75" customHeight="1">
      <c r="A2" s="325" t="s">
        <v>42</v>
      </c>
      <c r="B2" s="325"/>
      <c r="C2" s="325"/>
      <c r="D2" s="325"/>
      <c r="E2" s="325"/>
      <c r="F2" s="325"/>
      <c r="G2" s="325"/>
      <c r="H2" s="325"/>
      <c r="I2" s="325"/>
      <c r="J2" s="5"/>
    </row>
    <row r="3" spans="1:10" ht="28.5" customHeight="1">
      <c r="A3" s="134"/>
      <c r="C3" s="278"/>
      <c r="D3" s="275" t="s">
        <v>81</v>
      </c>
      <c r="E3" s="270" t="s">
        <v>83</v>
      </c>
      <c r="G3" s="327" t="s">
        <v>82</v>
      </c>
      <c r="H3" s="327"/>
      <c r="I3" s="307">
        <v>2021</v>
      </c>
      <c r="J3" s="5"/>
    </row>
    <row r="4" spans="1:10" s="137" customFormat="1" ht="17.25" customHeight="1">
      <c r="A4" s="135"/>
      <c r="C4" s="279"/>
      <c r="D4" s="274" t="s">
        <v>35</v>
      </c>
      <c r="E4" s="176" t="s">
        <v>31</v>
      </c>
      <c r="G4" s="326" t="s">
        <v>36</v>
      </c>
      <c r="H4" s="326"/>
      <c r="I4" s="326"/>
      <c r="J4" s="136"/>
    </row>
    <row r="5" spans="1:10" s="39" customFormat="1" ht="22.5" customHeight="1">
      <c r="A5" s="320" t="s">
        <v>20</v>
      </c>
      <c r="B5" s="320"/>
      <c r="C5" s="320"/>
      <c r="D5" s="321"/>
      <c r="E5" s="321"/>
      <c r="F5" s="321"/>
      <c r="G5" s="321"/>
      <c r="H5" s="321"/>
      <c r="I5" s="321"/>
      <c r="J5" s="126"/>
    </row>
    <row r="6" spans="1:10" s="28" customFormat="1" ht="13.5" customHeight="1">
      <c r="A6" s="324"/>
      <c r="B6" s="324"/>
      <c r="C6" s="324"/>
      <c r="D6" s="324"/>
      <c r="E6" s="324"/>
      <c r="F6" s="324"/>
      <c r="G6" s="324"/>
      <c r="H6" s="127"/>
      <c r="I6" s="128"/>
      <c r="J6" s="27"/>
    </row>
    <row r="7" spans="1:10" ht="11.25" customHeight="1">
      <c r="A7" s="322" t="s">
        <v>25</v>
      </c>
      <c r="B7" s="129" t="s">
        <v>26</v>
      </c>
      <c r="C7" s="272" t="s">
        <v>73</v>
      </c>
      <c r="D7" s="313" t="s">
        <v>0</v>
      </c>
      <c r="E7" s="313" t="s">
        <v>2</v>
      </c>
      <c r="F7" s="315" t="s">
        <v>1</v>
      </c>
      <c r="G7" s="322" t="s">
        <v>3</v>
      </c>
      <c r="H7" s="317" t="s">
        <v>21</v>
      </c>
      <c r="I7" s="317" t="s">
        <v>22</v>
      </c>
      <c r="J7" s="5"/>
    </row>
    <row r="8" spans="1:10" ht="12" customHeight="1">
      <c r="A8" s="323"/>
      <c r="B8" s="130" t="s">
        <v>27</v>
      </c>
      <c r="C8" s="273" t="s">
        <v>74</v>
      </c>
      <c r="D8" s="314"/>
      <c r="E8" s="314"/>
      <c r="F8" s="316"/>
      <c r="G8" s="323"/>
      <c r="H8" s="317"/>
      <c r="I8" s="317"/>
      <c r="J8" s="5"/>
    </row>
    <row r="9" spans="1:10" s="233" customFormat="1" ht="26.1" customHeight="1">
      <c r="A9" s="227">
        <v>1</v>
      </c>
      <c r="B9" s="227"/>
      <c r="C9" s="227"/>
      <c r="D9" s="228"/>
      <c r="E9" s="229"/>
      <c r="F9" s="229"/>
      <c r="G9" s="230"/>
      <c r="H9" s="231"/>
      <c r="I9" s="231"/>
      <c r="J9" s="232"/>
    </row>
    <row r="10" spans="1:10" s="233" customFormat="1" ht="26.1" customHeight="1">
      <c r="A10" s="227">
        <v>2</v>
      </c>
      <c r="B10" s="227"/>
      <c r="C10" s="227"/>
      <c r="D10" s="228"/>
      <c r="E10" s="227"/>
      <c r="F10" s="227"/>
      <c r="G10" s="230"/>
      <c r="H10" s="231"/>
      <c r="I10" s="231"/>
      <c r="J10" s="232"/>
    </row>
    <row r="11" spans="1:10" s="233" customFormat="1" ht="26.1" customHeight="1">
      <c r="A11" s="227">
        <v>3</v>
      </c>
      <c r="B11" s="227"/>
      <c r="C11" s="227"/>
      <c r="D11" s="234"/>
      <c r="E11" s="227"/>
      <c r="F11" s="227"/>
      <c r="G11" s="235"/>
      <c r="H11" s="231"/>
      <c r="I11" s="231"/>
      <c r="J11" s="232"/>
    </row>
    <row r="12" spans="1:10" s="233" customFormat="1" ht="26.1" customHeight="1">
      <c r="A12" s="227">
        <v>4</v>
      </c>
      <c r="B12" s="227"/>
      <c r="C12" s="227"/>
      <c r="D12" s="228"/>
      <c r="E12" s="227"/>
      <c r="F12" s="229"/>
      <c r="G12" s="235"/>
      <c r="H12" s="231"/>
      <c r="I12" s="231"/>
      <c r="J12" s="232"/>
    </row>
    <row r="13" spans="1:10" s="233" customFormat="1" ht="26.1" customHeight="1">
      <c r="A13" s="227">
        <v>5</v>
      </c>
      <c r="B13" s="227"/>
      <c r="C13" s="227"/>
      <c r="D13" s="234"/>
      <c r="E13" s="227"/>
      <c r="F13" s="227"/>
      <c r="G13" s="230"/>
      <c r="H13" s="231"/>
      <c r="I13" s="231"/>
      <c r="J13" s="232"/>
    </row>
    <row r="14" spans="1:10" s="233" customFormat="1" ht="26.1" customHeight="1">
      <c r="A14" s="227">
        <v>6</v>
      </c>
      <c r="B14" s="227"/>
      <c r="C14" s="227"/>
      <c r="D14" s="234"/>
      <c r="E14" s="227"/>
      <c r="F14" s="227"/>
      <c r="G14" s="230"/>
      <c r="H14" s="231"/>
      <c r="I14" s="231"/>
      <c r="J14" s="232"/>
    </row>
    <row r="15" spans="1:10" s="233" customFormat="1" ht="26.1" customHeight="1">
      <c r="A15" s="227">
        <v>7</v>
      </c>
      <c r="B15" s="227"/>
      <c r="C15" s="237"/>
      <c r="D15" s="236"/>
      <c r="E15" s="237"/>
      <c r="F15" s="237"/>
      <c r="G15" s="230"/>
      <c r="H15" s="231"/>
      <c r="I15" s="231"/>
      <c r="J15" s="232"/>
    </row>
    <row r="16" spans="1:10" s="233" customFormat="1" ht="26.1" customHeight="1">
      <c r="A16" s="227">
        <v>8</v>
      </c>
      <c r="B16" s="227"/>
      <c r="C16" s="227"/>
      <c r="D16" s="234"/>
      <c r="E16" s="237"/>
      <c r="F16" s="227"/>
      <c r="G16" s="230"/>
      <c r="H16" s="231"/>
      <c r="I16" s="231"/>
      <c r="J16" s="232"/>
    </row>
    <row r="17" spans="1:14" s="233" customFormat="1" ht="26.1" customHeight="1">
      <c r="A17" s="227">
        <v>9</v>
      </c>
      <c r="B17" s="227"/>
      <c r="C17" s="227"/>
      <c r="D17" s="228"/>
      <c r="E17" s="237"/>
      <c r="F17" s="229"/>
      <c r="G17" s="235"/>
      <c r="H17" s="231"/>
      <c r="I17" s="231"/>
      <c r="J17" s="232"/>
    </row>
    <row r="18" spans="1:14" s="233" customFormat="1" ht="26.1" customHeight="1">
      <c r="A18" s="227">
        <v>10</v>
      </c>
      <c r="B18" s="227"/>
      <c r="C18" s="227"/>
      <c r="D18" s="234"/>
      <c r="E18" s="237"/>
      <c r="F18" s="227"/>
      <c r="G18" s="235"/>
      <c r="H18" s="231"/>
      <c r="I18" s="231"/>
      <c r="J18" s="232"/>
    </row>
    <row r="19" spans="1:14" s="233" customFormat="1" ht="26.1" customHeight="1">
      <c r="A19" s="227">
        <v>11</v>
      </c>
      <c r="B19" s="227"/>
      <c r="C19" s="227"/>
      <c r="D19" s="234"/>
      <c r="E19" s="237"/>
      <c r="F19" s="227"/>
      <c r="G19" s="230"/>
      <c r="H19" s="231"/>
      <c r="I19" s="231"/>
      <c r="J19" s="232"/>
    </row>
    <row r="20" spans="1:14" s="233" customFormat="1" ht="26.1" customHeight="1">
      <c r="A20" s="227">
        <v>12</v>
      </c>
      <c r="B20" s="227"/>
      <c r="C20" s="227"/>
      <c r="D20" s="234"/>
      <c r="E20" s="237"/>
      <c r="F20" s="227"/>
      <c r="G20" s="230"/>
      <c r="H20" s="231"/>
      <c r="I20" s="231"/>
      <c r="J20" s="232"/>
    </row>
    <row r="21" spans="1:14" s="233" customFormat="1" ht="26.1" customHeight="1">
      <c r="A21" s="227">
        <v>13</v>
      </c>
      <c r="B21" s="227"/>
      <c r="C21" s="227"/>
      <c r="D21" s="234"/>
      <c r="E21" s="227"/>
      <c r="F21" s="229"/>
      <c r="G21" s="230"/>
      <c r="H21" s="231"/>
      <c r="I21" s="231"/>
      <c r="J21" s="232"/>
    </row>
    <row r="22" spans="1:14" s="233" customFormat="1" ht="26.1" customHeight="1">
      <c r="A22" s="227">
        <v>14</v>
      </c>
      <c r="B22" s="227"/>
      <c r="C22" s="227"/>
      <c r="D22" s="228"/>
      <c r="E22" s="227"/>
      <c r="F22" s="229"/>
      <c r="G22" s="230"/>
      <c r="H22" s="231"/>
      <c r="I22" s="231"/>
      <c r="J22" s="232"/>
    </row>
    <row r="23" spans="1:14" s="233" customFormat="1" ht="26.1" customHeight="1">
      <c r="A23" s="227">
        <v>15</v>
      </c>
      <c r="B23" s="227"/>
      <c r="C23" s="227"/>
      <c r="D23" s="228"/>
      <c r="E23" s="227"/>
      <c r="F23" s="229"/>
      <c r="G23" s="235"/>
      <c r="H23" s="231"/>
      <c r="I23" s="231"/>
      <c r="J23" s="232"/>
    </row>
    <row r="24" spans="1:14" s="233" customFormat="1" ht="26.1" customHeight="1">
      <c r="A24" s="227">
        <v>16</v>
      </c>
      <c r="B24" s="227"/>
      <c r="C24" s="227"/>
      <c r="D24" s="228"/>
      <c r="E24" s="227"/>
      <c r="F24" s="229"/>
      <c r="G24" s="235"/>
      <c r="H24" s="231"/>
      <c r="I24" s="231"/>
      <c r="J24" s="232"/>
    </row>
    <row r="25" spans="1:14" s="233" customFormat="1" ht="26.1" customHeight="1">
      <c r="A25" s="227">
        <v>17</v>
      </c>
      <c r="B25" s="227"/>
      <c r="C25" s="227"/>
      <c r="D25" s="228"/>
      <c r="E25" s="227"/>
      <c r="F25" s="229"/>
      <c r="G25" s="230"/>
      <c r="H25" s="308"/>
      <c r="I25" s="231"/>
      <c r="J25" s="232"/>
    </row>
    <row r="26" spans="1:14" s="233" customFormat="1" ht="26.1" customHeight="1">
      <c r="A26" s="227">
        <v>18</v>
      </c>
      <c r="B26" s="227"/>
      <c r="C26" s="227"/>
      <c r="D26" s="228"/>
      <c r="E26" s="227"/>
      <c r="F26" s="229"/>
      <c r="G26" s="230"/>
      <c r="H26" s="231"/>
      <c r="I26" s="231"/>
      <c r="J26" s="232"/>
    </row>
    <row r="27" spans="1:14" s="233" customFormat="1" ht="26.1" customHeight="1">
      <c r="A27" s="227">
        <v>19</v>
      </c>
      <c r="B27" s="227"/>
      <c r="C27" s="227"/>
      <c r="D27" s="228"/>
      <c r="E27" s="227"/>
      <c r="F27" s="227"/>
      <c r="G27" s="230"/>
      <c r="H27" s="231"/>
      <c r="I27" s="231"/>
      <c r="J27" s="232"/>
    </row>
    <row r="28" spans="1:14" s="233" customFormat="1" ht="26.1" customHeight="1">
      <c r="A28" s="227">
        <v>20</v>
      </c>
      <c r="B28" s="227"/>
      <c r="C28" s="227"/>
      <c r="D28" s="234"/>
      <c r="E28" s="227"/>
      <c r="F28" s="227"/>
      <c r="G28" s="230"/>
      <c r="H28" s="231"/>
      <c r="I28" s="231"/>
      <c r="J28" s="232"/>
      <c r="K28" s="238"/>
      <c r="L28" s="238"/>
      <c r="M28" s="238"/>
      <c r="N28" s="238"/>
    </row>
    <row r="29" spans="1:14" s="233" customFormat="1" ht="26.1" customHeight="1">
      <c r="A29" s="227">
        <v>21</v>
      </c>
      <c r="B29" s="227"/>
      <c r="C29" s="227"/>
      <c r="D29" s="234"/>
      <c r="E29" s="227"/>
      <c r="F29" s="227"/>
      <c r="G29" s="235"/>
      <c r="H29" s="231"/>
      <c r="I29" s="231"/>
      <c r="J29" s="232"/>
      <c r="K29" s="239"/>
      <c r="L29" s="239"/>
      <c r="M29" s="239"/>
      <c r="N29" s="239"/>
    </row>
    <row r="30" spans="1:14" s="233" customFormat="1" ht="26.1" customHeight="1">
      <c r="A30" s="227">
        <v>22</v>
      </c>
      <c r="B30" s="227"/>
      <c r="C30" s="227"/>
      <c r="D30" s="234"/>
      <c r="E30" s="227"/>
      <c r="F30" s="227"/>
      <c r="G30" s="235"/>
      <c r="H30" s="231"/>
      <c r="I30" s="231"/>
      <c r="J30" s="232"/>
      <c r="K30" s="240"/>
      <c r="L30" s="240"/>
      <c r="M30" s="240"/>
      <c r="N30" s="240"/>
    </row>
    <row r="31" spans="1:14" s="233" customFormat="1" ht="26.1" customHeight="1">
      <c r="A31" s="227">
        <v>23</v>
      </c>
      <c r="B31" s="227"/>
      <c r="C31" s="227"/>
      <c r="D31" s="228"/>
      <c r="E31" s="227"/>
      <c r="F31" s="229"/>
      <c r="G31" s="230"/>
      <c r="H31" s="231"/>
      <c r="I31" s="231"/>
      <c r="J31" s="232"/>
      <c r="K31" s="240"/>
      <c r="L31" s="240"/>
      <c r="M31" s="240"/>
      <c r="N31" s="240"/>
    </row>
    <row r="32" spans="1:14" s="233" customFormat="1" ht="26.1" customHeight="1">
      <c r="A32" s="227">
        <v>24</v>
      </c>
      <c r="B32" s="227"/>
      <c r="C32" s="227"/>
      <c r="D32" s="228"/>
      <c r="E32" s="227"/>
      <c r="F32" s="229"/>
      <c r="G32" s="230"/>
      <c r="H32" s="231"/>
      <c r="I32" s="231"/>
      <c r="J32" s="232"/>
      <c r="K32" s="240"/>
      <c r="L32" s="240"/>
      <c r="M32" s="240"/>
      <c r="N32" s="240"/>
    </row>
    <row r="33" spans="1:14" s="233" customFormat="1" ht="26.1" customHeight="1">
      <c r="A33" s="227">
        <v>25</v>
      </c>
      <c r="B33" s="227"/>
      <c r="C33" s="227"/>
      <c r="D33" s="234"/>
      <c r="E33" s="227"/>
      <c r="F33" s="227"/>
      <c r="G33" s="235"/>
      <c r="H33" s="231"/>
      <c r="I33" s="231"/>
      <c r="J33" s="232"/>
      <c r="K33" s="239"/>
      <c r="L33" s="239"/>
      <c r="M33" s="239"/>
      <c r="N33" s="239"/>
    </row>
    <row r="34" spans="1:14" s="233" customFormat="1" ht="26.1" customHeight="1">
      <c r="A34" s="227">
        <v>26</v>
      </c>
      <c r="B34" s="227"/>
      <c r="C34" s="227"/>
      <c r="D34" s="234"/>
      <c r="E34" s="227"/>
      <c r="F34" s="227"/>
      <c r="G34" s="235"/>
      <c r="H34" s="231"/>
      <c r="I34" s="231"/>
      <c r="J34" s="232"/>
      <c r="K34" s="240"/>
      <c r="L34" s="240"/>
      <c r="M34" s="240"/>
      <c r="N34" s="240"/>
    </row>
    <row r="35" spans="1:14" s="233" customFormat="1" ht="26.1" customHeight="1">
      <c r="A35" s="227">
        <v>27</v>
      </c>
      <c r="B35" s="227"/>
      <c r="C35" s="227"/>
      <c r="D35" s="228"/>
      <c r="E35" s="227"/>
      <c r="F35" s="229"/>
      <c r="G35" s="230"/>
      <c r="H35" s="231"/>
      <c r="I35" s="231"/>
      <c r="J35" s="232"/>
      <c r="K35" s="240"/>
      <c r="L35" s="240"/>
      <c r="M35" s="240"/>
      <c r="N35" s="240"/>
    </row>
    <row r="36" spans="1:14" s="233" customFormat="1" ht="26.1" customHeight="1">
      <c r="A36" s="227">
        <v>28</v>
      </c>
      <c r="B36" s="227"/>
      <c r="C36" s="227"/>
      <c r="D36" s="228"/>
      <c r="E36" s="227"/>
      <c r="F36" s="229"/>
      <c r="G36" s="230"/>
      <c r="H36" s="231"/>
      <c r="I36" s="231"/>
      <c r="J36" s="232"/>
      <c r="K36" s="240"/>
      <c r="L36" s="240"/>
      <c r="M36" s="240"/>
      <c r="N36" s="240"/>
    </row>
    <row r="37" spans="1:14" s="233" customFormat="1" ht="26.1" customHeight="1">
      <c r="A37" s="227">
        <v>29</v>
      </c>
      <c r="B37" s="227"/>
      <c r="C37" s="227"/>
      <c r="D37" s="228"/>
      <c r="E37" s="227"/>
      <c r="F37" s="229"/>
      <c r="G37" s="230"/>
      <c r="H37" s="231"/>
      <c r="I37" s="231"/>
      <c r="J37" s="232"/>
      <c r="K37" s="240"/>
      <c r="L37" s="240"/>
      <c r="M37" s="240"/>
      <c r="N37" s="240"/>
    </row>
    <row r="38" spans="1:14" s="233" customFormat="1" ht="26.1" customHeight="1">
      <c r="A38" s="227">
        <v>30</v>
      </c>
      <c r="B38" s="227"/>
      <c r="C38" s="227"/>
      <c r="D38" s="228"/>
      <c r="E38" s="227"/>
      <c r="F38" s="229"/>
      <c r="G38" s="230"/>
      <c r="H38" s="231"/>
      <c r="I38" s="231"/>
      <c r="J38" s="232"/>
      <c r="K38" s="240"/>
      <c r="L38" s="240"/>
      <c r="M38" s="240"/>
      <c r="N38" s="240"/>
    </row>
    <row r="39" spans="1:14" s="233" customFormat="1" ht="26.1" customHeight="1">
      <c r="A39" s="227">
        <v>31</v>
      </c>
      <c r="B39" s="227"/>
      <c r="C39" s="227"/>
      <c r="D39" s="234"/>
      <c r="E39" s="227"/>
      <c r="F39" s="227"/>
      <c r="G39" s="235"/>
      <c r="H39" s="231"/>
      <c r="I39" s="231"/>
      <c r="J39" s="232"/>
      <c r="K39" s="239"/>
      <c r="L39" s="239"/>
      <c r="M39" s="239"/>
      <c r="N39" s="239"/>
    </row>
    <row r="40" spans="1:14" s="233" customFormat="1" ht="26.1" customHeight="1">
      <c r="A40" s="227">
        <v>32</v>
      </c>
      <c r="B40" s="227"/>
      <c r="C40" s="227"/>
      <c r="D40" s="234"/>
      <c r="E40" s="227"/>
      <c r="F40" s="227"/>
      <c r="G40" s="235"/>
      <c r="H40" s="231"/>
      <c r="I40" s="231"/>
      <c r="J40" s="232"/>
      <c r="K40" s="240"/>
      <c r="L40" s="240"/>
      <c r="M40" s="240"/>
      <c r="N40" s="240"/>
    </row>
    <row r="41" spans="1:14" s="233" customFormat="1" ht="26.1" customHeight="1">
      <c r="A41" s="227">
        <v>33</v>
      </c>
      <c r="B41" s="227"/>
      <c r="C41" s="227"/>
      <c r="D41" s="228"/>
      <c r="E41" s="227"/>
      <c r="F41" s="229"/>
      <c r="G41" s="230"/>
      <c r="H41" s="231"/>
      <c r="I41" s="231"/>
      <c r="J41" s="232"/>
      <c r="K41" s="240"/>
      <c r="L41" s="240"/>
      <c r="M41" s="240"/>
      <c r="N41" s="240"/>
    </row>
    <row r="42" spans="1:14" s="233" customFormat="1" ht="26.1" customHeight="1">
      <c r="A42" s="227">
        <v>34</v>
      </c>
      <c r="B42" s="227"/>
      <c r="C42" s="227"/>
      <c r="D42" s="228"/>
      <c r="E42" s="227"/>
      <c r="F42" s="229"/>
      <c r="G42" s="230"/>
      <c r="H42" s="231"/>
      <c r="I42" s="231"/>
      <c r="J42" s="232"/>
      <c r="K42" s="240"/>
      <c r="L42" s="240"/>
      <c r="M42" s="240"/>
      <c r="N42" s="240"/>
    </row>
    <row r="43" spans="1:14" s="233" customFormat="1" ht="26.1" customHeight="1">
      <c r="A43" s="227">
        <v>35</v>
      </c>
      <c r="B43" s="227"/>
      <c r="C43" s="227"/>
      <c r="D43" s="228"/>
      <c r="E43" s="227"/>
      <c r="F43" s="229"/>
      <c r="G43" s="230"/>
      <c r="H43" s="231"/>
      <c r="I43" s="231"/>
      <c r="J43" s="232"/>
      <c r="K43" s="240"/>
      <c r="L43" s="240"/>
      <c r="M43" s="240"/>
      <c r="N43" s="240"/>
    </row>
    <row r="44" spans="1:14" s="233" customFormat="1" ht="26.1" customHeight="1">
      <c r="A44" s="227">
        <v>36</v>
      </c>
      <c r="B44" s="227"/>
      <c r="C44" s="227"/>
      <c r="D44" s="228"/>
      <c r="E44" s="227"/>
      <c r="F44" s="229"/>
      <c r="G44" s="230"/>
      <c r="H44" s="231"/>
      <c r="I44" s="231"/>
      <c r="J44" s="232"/>
      <c r="K44" s="240"/>
      <c r="L44" s="240"/>
      <c r="M44" s="240"/>
      <c r="N44" s="240"/>
    </row>
    <row r="45" spans="1:14" s="233" customFormat="1" ht="26.1" hidden="1" customHeight="1">
      <c r="A45" s="227">
        <v>37</v>
      </c>
      <c r="B45" s="227"/>
      <c r="C45" s="227"/>
      <c r="D45" s="228"/>
      <c r="E45" s="227"/>
      <c r="F45" s="229"/>
      <c r="G45" s="230"/>
      <c r="H45" s="231"/>
      <c r="I45" s="231"/>
      <c r="J45" s="232"/>
      <c r="K45" s="240"/>
      <c r="L45" s="240"/>
      <c r="M45" s="240"/>
      <c r="N45" s="240"/>
    </row>
    <row r="46" spans="1:14" s="233" customFormat="1" ht="26.1" hidden="1" customHeight="1">
      <c r="A46" s="227">
        <v>38</v>
      </c>
      <c r="B46" s="227"/>
      <c r="C46" s="227"/>
      <c r="D46" s="228"/>
      <c r="E46" s="227"/>
      <c r="F46" s="229"/>
      <c r="G46" s="230"/>
      <c r="H46" s="231"/>
      <c r="I46" s="231"/>
      <c r="J46" s="232"/>
      <c r="K46" s="240"/>
      <c r="L46" s="240"/>
      <c r="M46" s="240"/>
      <c r="N46" s="240"/>
    </row>
    <row r="47" spans="1:14" s="233" customFormat="1" ht="26.1" hidden="1" customHeight="1">
      <c r="A47" s="227">
        <v>39</v>
      </c>
      <c r="B47" s="227"/>
      <c r="C47" s="227"/>
      <c r="D47" s="228"/>
      <c r="E47" s="227"/>
      <c r="F47" s="229"/>
      <c r="G47" s="230"/>
      <c r="H47" s="231"/>
      <c r="I47" s="231"/>
      <c r="J47" s="232"/>
      <c r="K47" s="240"/>
      <c r="L47" s="240"/>
      <c r="M47" s="240"/>
      <c r="N47" s="240"/>
    </row>
    <row r="48" spans="1:14" s="233" customFormat="1" ht="26.1" hidden="1" customHeight="1">
      <c r="A48" s="227">
        <v>40</v>
      </c>
      <c r="B48" s="227"/>
      <c r="C48" s="227"/>
      <c r="D48" s="228"/>
      <c r="E48" s="227"/>
      <c r="F48" s="229"/>
      <c r="G48" s="230"/>
      <c r="H48" s="231"/>
      <c r="I48" s="231"/>
      <c r="J48" s="232"/>
      <c r="K48" s="240"/>
      <c r="L48" s="240"/>
      <c r="M48" s="240"/>
      <c r="N48" s="240"/>
    </row>
    <row r="49" spans="1:22" s="16" customFormat="1" ht="15" customHeight="1">
      <c r="J49" s="117"/>
      <c r="K49" s="23"/>
      <c r="L49" s="23"/>
      <c r="M49" s="23"/>
      <c r="N49" s="23"/>
      <c r="O49" s="117"/>
      <c r="P49" s="117"/>
      <c r="Q49" s="117"/>
      <c r="R49" s="117"/>
      <c r="S49" s="117"/>
      <c r="T49" s="117"/>
      <c r="U49" s="117"/>
      <c r="V49" s="117"/>
    </row>
    <row r="50" spans="1:22" s="139" customFormat="1" ht="42.75" customHeight="1">
      <c r="D50" s="140"/>
      <c r="E50" s="140"/>
      <c r="F50" s="318"/>
      <c r="G50" s="318"/>
      <c r="H50" s="318"/>
      <c r="I50" s="318"/>
      <c r="K50" s="23"/>
      <c r="L50" s="23"/>
      <c r="M50" s="23"/>
      <c r="N50" s="23"/>
    </row>
    <row r="51" spans="1:22" s="15" customFormat="1" ht="29.25" customHeight="1">
      <c r="A51" s="14"/>
      <c r="B51" s="14"/>
      <c r="C51" s="14"/>
      <c r="D51" s="138" t="s">
        <v>28</v>
      </c>
      <c r="E51" s="141" t="s">
        <v>29</v>
      </c>
      <c r="F51" s="310" t="s">
        <v>30</v>
      </c>
      <c r="G51" s="310"/>
      <c r="H51" s="310" t="s">
        <v>47</v>
      </c>
      <c r="I51" s="311"/>
      <c r="K51" s="23"/>
      <c r="L51" s="23"/>
      <c r="M51" s="23"/>
      <c r="N51" s="23"/>
    </row>
    <row r="52" spans="1:22" ht="13.5">
      <c r="D52" s="133"/>
      <c r="E52" s="133"/>
      <c r="F52" s="309"/>
      <c r="G52" s="309"/>
      <c r="H52" s="312"/>
      <c r="I52" s="312"/>
    </row>
  </sheetData>
  <mergeCells count="19">
    <mergeCell ref="A1:I1"/>
    <mergeCell ref="A5:I5"/>
    <mergeCell ref="G7:G8"/>
    <mergeCell ref="A6:G6"/>
    <mergeCell ref="A7:A8"/>
    <mergeCell ref="A2:I2"/>
    <mergeCell ref="D7:D8"/>
    <mergeCell ref="G4:I4"/>
    <mergeCell ref="G3:H3"/>
    <mergeCell ref="F52:G52"/>
    <mergeCell ref="H51:I51"/>
    <mergeCell ref="H52:I52"/>
    <mergeCell ref="E7:E8"/>
    <mergeCell ref="F7:F8"/>
    <mergeCell ref="H7:H8"/>
    <mergeCell ref="F51:G51"/>
    <mergeCell ref="H50:I50"/>
    <mergeCell ref="I7:I8"/>
    <mergeCell ref="F50:G50"/>
  </mergeCells>
  <conditionalFormatting sqref="H9:I32">
    <cfRule type="expression" dxfId="179" priority="46" stopIfTrue="1">
      <formula>IF(#REF!&lt;0,#REF!,0)</formula>
    </cfRule>
    <cfRule type="cellIs" dxfId="178" priority="47" stopIfTrue="1" operator="equal">
      <formula>IF(SIGN(#REF!)=1,#REF!,0)</formula>
    </cfRule>
    <cfRule type="expression" dxfId="177" priority="48" stopIfTrue="1">
      <formula>IF(#REF!&gt;0,#REF!,0)</formula>
    </cfRule>
  </conditionalFormatting>
  <conditionalFormatting sqref="H37:I37">
    <cfRule type="expression" dxfId="176" priority="28" stopIfTrue="1">
      <formula>IF(#REF!&lt;0,#REF!,0)</formula>
    </cfRule>
    <cfRule type="cellIs" dxfId="175" priority="29" stopIfTrue="1" operator="equal">
      <formula>IF(SIGN(#REF!)=1,#REF!,0)</formula>
    </cfRule>
    <cfRule type="expression" dxfId="174" priority="30" stopIfTrue="1">
      <formula>IF(#REF!&gt;0,#REF!,0)</formula>
    </cfRule>
  </conditionalFormatting>
  <conditionalFormatting sqref="H38:I38">
    <cfRule type="expression" dxfId="173" priority="25" stopIfTrue="1">
      <formula>IF(#REF!&lt;0,#REF!,0)</formula>
    </cfRule>
    <cfRule type="cellIs" dxfId="172" priority="26" stopIfTrue="1" operator="equal">
      <formula>IF(SIGN(#REF!)=1,#REF!,0)</formula>
    </cfRule>
    <cfRule type="expression" dxfId="171" priority="27" stopIfTrue="1">
      <formula>IF(#REF!&gt;0,#REF!,0)</formula>
    </cfRule>
  </conditionalFormatting>
  <conditionalFormatting sqref="H33:I36">
    <cfRule type="expression" dxfId="170" priority="22" stopIfTrue="1">
      <formula>IF(#REF!&lt;0,#REF!,0)</formula>
    </cfRule>
    <cfRule type="cellIs" dxfId="169" priority="23" stopIfTrue="1" operator="equal">
      <formula>IF(SIGN(#REF!)=1,#REF!,0)</formula>
    </cfRule>
    <cfRule type="expression" dxfId="168" priority="24" stopIfTrue="1">
      <formula>IF(#REF!&gt;0,#REF!,0)</formula>
    </cfRule>
  </conditionalFormatting>
  <conditionalFormatting sqref="H43:I43">
    <cfRule type="expression" dxfId="167" priority="19" stopIfTrue="1">
      <formula>IF(#REF!&lt;0,#REF!,0)</formula>
    </cfRule>
    <cfRule type="cellIs" dxfId="166" priority="20" stopIfTrue="1" operator="equal">
      <formula>IF(SIGN(#REF!)=1,#REF!,0)</formula>
    </cfRule>
    <cfRule type="expression" dxfId="165" priority="21" stopIfTrue="1">
      <formula>IF(#REF!&gt;0,#REF!,0)</formula>
    </cfRule>
  </conditionalFormatting>
  <conditionalFormatting sqref="H44:I44">
    <cfRule type="expression" dxfId="164" priority="16" stopIfTrue="1">
      <formula>IF(#REF!&lt;0,#REF!,0)</formula>
    </cfRule>
    <cfRule type="cellIs" dxfId="163" priority="17" stopIfTrue="1" operator="equal">
      <formula>IF(SIGN(#REF!)=1,#REF!,0)</formula>
    </cfRule>
    <cfRule type="expression" dxfId="162" priority="18" stopIfTrue="1">
      <formula>IF(#REF!&gt;0,#REF!,0)</formula>
    </cfRule>
  </conditionalFormatting>
  <conditionalFormatting sqref="H39:I42">
    <cfRule type="expression" dxfId="161" priority="13" stopIfTrue="1">
      <formula>IF(#REF!&lt;0,#REF!,0)</formula>
    </cfRule>
    <cfRule type="cellIs" dxfId="160" priority="14" stopIfTrue="1" operator="equal">
      <formula>IF(SIGN(#REF!)=1,#REF!,0)</formula>
    </cfRule>
    <cfRule type="expression" dxfId="159" priority="15" stopIfTrue="1">
      <formula>IF(#REF!&gt;0,#REF!,0)</formula>
    </cfRule>
  </conditionalFormatting>
  <conditionalFormatting sqref="H45:I45">
    <cfRule type="expression" dxfId="158" priority="10" stopIfTrue="1">
      <formula>IF(#REF!&lt;0,#REF!,0)</formula>
    </cfRule>
    <cfRule type="cellIs" dxfId="157" priority="11" stopIfTrue="1" operator="equal">
      <formula>IF(SIGN(#REF!)=1,#REF!,0)</formula>
    </cfRule>
    <cfRule type="expression" dxfId="156" priority="12" stopIfTrue="1">
      <formula>IF(#REF!&gt;0,#REF!,0)</formula>
    </cfRule>
  </conditionalFormatting>
  <conditionalFormatting sqref="H46:I46">
    <cfRule type="expression" dxfId="155" priority="7" stopIfTrue="1">
      <formula>IF(#REF!&lt;0,#REF!,0)</formula>
    </cfRule>
    <cfRule type="cellIs" dxfId="154" priority="8" stopIfTrue="1" operator="equal">
      <formula>IF(SIGN(#REF!)=1,#REF!,0)</formula>
    </cfRule>
    <cfRule type="expression" dxfId="153" priority="9" stopIfTrue="1">
      <formula>IF(#REF!&gt;0,#REF!,0)</formula>
    </cfRule>
  </conditionalFormatting>
  <conditionalFormatting sqref="H47:I47">
    <cfRule type="expression" dxfId="152" priority="4" stopIfTrue="1">
      <formula>IF(#REF!&lt;0,#REF!,0)</formula>
    </cfRule>
    <cfRule type="cellIs" dxfId="151" priority="5" stopIfTrue="1" operator="equal">
      <formula>IF(SIGN(#REF!)=1,#REF!,0)</formula>
    </cfRule>
    <cfRule type="expression" dxfId="150" priority="6" stopIfTrue="1">
      <formula>IF(#REF!&gt;0,#REF!,0)</formula>
    </cfRule>
  </conditionalFormatting>
  <conditionalFormatting sqref="H48:I48">
    <cfRule type="expression" dxfId="149" priority="1" stopIfTrue="1">
      <formula>IF(#REF!&lt;0,#REF!,0)</formula>
    </cfRule>
    <cfRule type="cellIs" dxfId="148" priority="2" stopIfTrue="1" operator="equal">
      <formula>IF(SIGN(#REF!)=1,#REF!,0)</formula>
    </cfRule>
    <cfRule type="expression" dxfId="147" priority="3" stopIfTrue="1">
      <formula>IF(#REF!&gt;0,#REF!,0)</formula>
    </cfRule>
  </conditionalFormatting>
  <pageMargins left="0.19685039370078741" right="0.19685039370078741" top="0.19685039370078741" bottom="0.19685039370078741" header="0" footer="0"/>
  <pageSetup paperSize="9" scale="64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indexed="10"/>
    <pageSetUpPr fitToPage="1"/>
  </sheetPr>
  <dimension ref="A1:AT90"/>
  <sheetViews>
    <sheetView showGridLines="0" zoomScale="90" zoomScaleNormal="90" zoomScaleSheetLayoutView="80" workbookViewId="0">
      <selection activeCell="Q4" sqref="Q4:V4"/>
    </sheetView>
  </sheetViews>
  <sheetFormatPr defaultRowHeight="12.75"/>
  <cols>
    <col min="1" max="1" width="26.28515625" style="23" customWidth="1"/>
    <col min="2" max="3" width="3.7109375" style="14" customWidth="1"/>
    <col min="4" max="4" width="4.7109375" style="14" customWidth="1"/>
    <col min="5" max="5" width="27.85546875" style="23" bestFit="1" customWidth="1"/>
    <col min="6" max="6" width="7.140625" style="23" bestFit="1" customWidth="1"/>
    <col min="7" max="7" width="21.140625" style="23" hidden="1" customWidth="1"/>
    <col min="8" max="8" width="7.5703125" style="19" customWidth="1"/>
    <col min="9" max="9" width="6.5703125" style="23" bestFit="1" customWidth="1"/>
    <col min="10" max="10" width="1" style="23" customWidth="1"/>
    <col min="11" max="11" width="4.7109375" style="23" customWidth="1"/>
    <col min="12" max="12" width="1" style="23" customWidth="1"/>
    <col min="13" max="13" width="4.7109375" style="23" customWidth="1"/>
    <col min="14" max="14" width="1" style="23" customWidth="1"/>
    <col min="15" max="15" width="4.7109375" style="23" customWidth="1"/>
    <col min="16" max="16" width="1.140625" style="23" customWidth="1"/>
    <col min="17" max="17" width="4.7109375" style="23" customWidth="1"/>
    <col min="18" max="18" width="1" style="23" customWidth="1"/>
    <col min="19" max="19" width="4.7109375" style="23" customWidth="1"/>
    <col min="20" max="20" width="1" style="23" customWidth="1"/>
    <col min="21" max="21" width="6.7109375" style="23" customWidth="1"/>
    <col min="22" max="22" width="9.85546875" style="23" customWidth="1"/>
    <col min="23" max="23" width="8.85546875" style="23" customWidth="1"/>
    <col min="24" max="24" width="9.5703125" style="20" customWidth="1"/>
    <col min="25" max="25" width="6.140625" style="23" customWidth="1"/>
    <col min="26" max="26" width="9" style="23" hidden="1" customWidth="1"/>
    <col min="27" max="27" width="9.140625" style="23" hidden="1" customWidth="1"/>
    <col min="28" max="29" width="4.5703125" style="14" hidden="1" customWidth="1"/>
    <col min="30" max="30" width="4.5703125" style="15" hidden="1" customWidth="1"/>
    <col min="31" max="31" width="4.5703125" style="16" hidden="1" customWidth="1"/>
    <col min="32" max="34" width="4.5703125" style="14" hidden="1" customWidth="1"/>
    <col min="35" max="36" width="4.5703125" style="16" hidden="1" customWidth="1"/>
    <col min="37" max="37" width="9.28515625" style="41" hidden="1" customWidth="1"/>
    <col min="38" max="38" width="10.140625" style="41" hidden="1" customWidth="1"/>
    <col min="39" max="39" width="10" style="41" hidden="1" customWidth="1"/>
    <col min="40" max="40" width="9.140625" style="23" customWidth="1"/>
    <col min="41" max="41" width="6.28515625" style="5" customWidth="1"/>
    <col min="42" max="16384" width="9.140625" style="23"/>
  </cols>
  <sheetData>
    <row r="1" spans="1:46" ht="34.5">
      <c r="B1" s="343" t="s">
        <v>62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T1" s="26"/>
    </row>
    <row r="2" spans="1:46" ht="22.5" customHeight="1">
      <c r="B2" s="370" t="s">
        <v>42</v>
      </c>
      <c r="C2" s="370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51"/>
      <c r="AK2" s="37"/>
      <c r="AT2" s="26"/>
    </row>
    <row r="3" spans="1:46" s="33" customFormat="1" ht="9" customHeight="1">
      <c r="B3" s="38"/>
      <c r="C3" s="225"/>
      <c r="D3" s="38"/>
      <c r="N3" s="116"/>
      <c r="O3" s="116"/>
      <c r="X3" s="48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40"/>
      <c r="AM3" s="40"/>
      <c r="AO3" s="261"/>
    </row>
    <row r="4" spans="1:46" s="47" customFormat="1" ht="17.25" customHeight="1">
      <c r="B4" s="46"/>
      <c r="C4" s="46"/>
      <c r="D4" s="46"/>
      <c r="E4" s="114" t="str">
        <f>'protokół WAGI'!$D$3</f>
        <v>I, II, III</v>
      </c>
      <c r="F4" s="46"/>
      <c r="G4" s="383" t="str">
        <f>'protokół WAGI'!$E$3</f>
        <v>II</v>
      </c>
      <c r="H4" s="383"/>
      <c r="I4" s="383"/>
      <c r="J4" s="46"/>
      <c r="K4" s="46"/>
      <c r="L4" s="46"/>
      <c r="M4" s="46"/>
      <c r="N4" s="46"/>
      <c r="O4" s="46"/>
      <c r="P4" s="271"/>
      <c r="Q4" s="382" t="str">
        <f>'protokół WAGI'!$G$3</f>
        <v>Oława, 17.04.</v>
      </c>
      <c r="R4" s="382"/>
      <c r="S4" s="382"/>
      <c r="T4" s="382"/>
      <c r="U4" s="382"/>
      <c r="V4" s="382"/>
      <c r="W4" s="386">
        <f>'protokół WAGI'!$I$3</f>
        <v>2021</v>
      </c>
      <c r="X4" s="38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O4" s="262"/>
    </row>
    <row r="5" spans="1:46" s="15" customFormat="1" ht="18" customHeight="1">
      <c r="B5" s="6"/>
      <c r="C5" s="6"/>
      <c r="D5" s="6"/>
      <c r="E5" s="118" t="s">
        <v>33</v>
      </c>
      <c r="F5" s="326" t="s">
        <v>31</v>
      </c>
      <c r="G5" s="326"/>
      <c r="H5" s="326"/>
      <c r="I5" s="326"/>
      <c r="J5" s="326"/>
      <c r="K5" s="326"/>
      <c r="L5" s="326"/>
      <c r="M5" s="119"/>
      <c r="N5" s="119"/>
      <c r="O5" s="119"/>
      <c r="P5" s="326" t="s">
        <v>32</v>
      </c>
      <c r="Q5" s="326"/>
      <c r="R5" s="326"/>
      <c r="S5" s="326"/>
      <c r="T5" s="326"/>
      <c r="U5" s="326"/>
      <c r="V5" s="326"/>
      <c r="W5" s="326"/>
      <c r="X5" s="120"/>
      <c r="Y5" s="121"/>
      <c r="Z5" s="121"/>
      <c r="AA5" s="122"/>
      <c r="AB5" s="32"/>
      <c r="AC5" s="32"/>
      <c r="AD5" s="32"/>
      <c r="AE5" s="32"/>
      <c r="AF5" s="32"/>
      <c r="AG5" s="32"/>
      <c r="AH5" s="32"/>
      <c r="AI5" s="32"/>
      <c r="AJ5" s="7"/>
      <c r="AK5" s="123"/>
      <c r="AL5" s="123"/>
      <c r="AM5" s="123"/>
      <c r="AO5" s="121"/>
    </row>
    <row r="6" spans="1:46" s="28" customFormat="1" ht="15" customHeight="1">
      <c r="B6" s="363" t="s">
        <v>75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51"/>
      <c r="R6" s="52"/>
      <c r="S6" s="51"/>
      <c r="T6" s="52"/>
      <c r="U6" s="51"/>
      <c r="V6" s="51"/>
      <c r="W6" s="51"/>
      <c r="X6" s="53"/>
      <c r="Y6" s="27"/>
      <c r="Z6" s="27"/>
      <c r="AA6" s="29"/>
      <c r="AB6" s="30"/>
      <c r="AC6" s="30"/>
      <c r="AD6" s="30"/>
      <c r="AE6" s="31"/>
      <c r="AF6" s="30"/>
      <c r="AG6" s="30"/>
      <c r="AH6" s="30"/>
      <c r="AI6" s="31"/>
      <c r="AJ6" s="263"/>
      <c r="AK6" s="42"/>
      <c r="AL6" s="42"/>
      <c r="AM6" s="42"/>
      <c r="AO6" s="27"/>
    </row>
    <row r="7" spans="1:46" s="28" customFormat="1" ht="6" customHeight="1" thickBo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2"/>
      <c r="S7" s="51"/>
      <c r="T7" s="52"/>
      <c r="U7" s="51"/>
      <c r="V7" s="51"/>
      <c r="W7" s="51"/>
      <c r="X7" s="53"/>
      <c r="Y7" s="27"/>
      <c r="Z7" s="27"/>
      <c r="AA7" s="29"/>
      <c r="AB7" s="30"/>
      <c r="AC7" s="30"/>
      <c r="AD7" s="30"/>
      <c r="AE7" s="31"/>
      <c r="AF7" s="30"/>
      <c r="AG7" s="30"/>
      <c r="AH7" s="30"/>
      <c r="AI7" s="31"/>
      <c r="AJ7" s="263"/>
      <c r="AK7" s="42"/>
      <c r="AL7" s="42"/>
      <c r="AM7" s="42"/>
      <c r="AO7" s="27"/>
    </row>
    <row r="8" spans="1:46" ht="11.25" customHeight="1">
      <c r="B8" s="349" t="s">
        <v>25</v>
      </c>
      <c r="C8" s="384" t="s">
        <v>63</v>
      </c>
      <c r="D8" s="353" t="s">
        <v>43</v>
      </c>
      <c r="E8" s="345" t="s">
        <v>0</v>
      </c>
      <c r="F8" s="347" t="s">
        <v>1</v>
      </c>
      <c r="G8" s="177" t="s">
        <v>61</v>
      </c>
      <c r="H8" s="328" t="s">
        <v>3</v>
      </c>
      <c r="I8" s="355" t="s">
        <v>4</v>
      </c>
      <c r="J8" s="356"/>
      <c r="K8" s="356"/>
      <c r="L8" s="356"/>
      <c r="M8" s="356"/>
      <c r="N8" s="357"/>
      <c r="O8" s="358" t="s">
        <v>5</v>
      </c>
      <c r="P8" s="356"/>
      <c r="Q8" s="356"/>
      <c r="R8" s="356"/>
      <c r="S8" s="356"/>
      <c r="T8" s="359"/>
      <c r="U8" s="328" t="s">
        <v>6</v>
      </c>
      <c r="V8" s="54" t="s">
        <v>11</v>
      </c>
      <c r="W8" s="331" t="s">
        <v>40</v>
      </c>
      <c r="X8" s="331" t="s">
        <v>41</v>
      </c>
      <c r="Y8" s="5"/>
      <c r="Z8" s="5"/>
      <c r="AA8" s="9"/>
      <c r="AB8" s="56"/>
      <c r="AC8" s="56"/>
      <c r="AD8" s="56"/>
      <c r="AE8" s="57"/>
      <c r="AF8" s="56"/>
      <c r="AG8" s="56"/>
      <c r="AH8" s="56"/>
      <c r="AI8" s="57"/>
      <c r="AJ8" s="8"/>
    </row>
    <row r="9" spans="1:46" ht="11.25" customHeight="1" thickBot="1">
      <c r="B9" s="352"/>
      <c r="C9" s="385"/>
      <c r="D9" s="354"/>
      <c r="E9" s="360"/>
      <c r="F9" s="361"/>
      <c r="G9" s="254" t="s">
        <v>60</v>
      </c>
      <c r="H9" s="329"/>
      <c r="I9" s="333">
        <v>1</v>
      </c>
      <c r="J9" s="334"/>
      <c r="K9" s="335">
        <v>2</v>
      </c>
      <c r="L9" s="336"/>
      <c r="M9" s="336">
        <v>3</v>
      </c>
      <c r="N9" s="337"/>
      <c r="O9" s="338">
        <v>1</v>
      </c>
      <c r="P9" s="339"/>
      <c r="Q9" s="336">
        <v>2</v>
      </c>
      <c r="R9" s="336"/>
      <c r="S9" s="336">
        <v>3</v>
      </c>
      <c r="T9" s="340"/>
      <c r="U9" s="330"/>
      <c r="V9" s="142" t="s">
        <v>23</v>
      </c>
      <c r="W9" s="332"/>
      <c r="X9" s="332"/>
      <c r="Y9" s="106"/>
      <c r="Z9" s="106"/>
      <c r="AA9" s="9"/>
      <c r="AB9" s="56"/>
      <c r="AC9" s="56"/>
      <c r="AD9" s="56"/>
      <c r="AE9" s="57" t="s">
        <v>64</v>
      </c>
      <c r="AF9" s="56"/>
      <c r="AG9" s="56"/>
      <c r="AH9" s="56"/>
      <c r="AI9" s="57" t="s">
        <v>65</v>
      </c>
      <c r="AJ9" s="8" t="s">
        <v>66</v>
      </c>
      <c r="AK9" s="41" t="s">
        <v>37</v>
      </c>
      <c r="AL9" s="41" t="s">
        <v>38</v>
      </c>
      <c r="AM9" s="41" t="s">
        <v>39</v>
      </c>
    </row>
    <row r="10" spans="1:46" s="195" customFormat="1" ht="15.75" customHeight="1">
      <c r="B10" s="153">
        <v>1</v>
      </c>
      <c r="C10" s="256"/>
      <c r="D10" s="154"/>
      <c r="E10" s="202"/>
      <c r="F10" s="183"/>
      <c r="G10" s="264"/>
      <c r="H10" s="63"/>
      <c r="I10" s="158"/>
      <c r="J10" s="159"/>
      <c r="K10" s="160"/>
      <c r="L10" s="159"/>
      <c r="M10" s="158"/>
      <c r="N10" s="166"/>
      <c r="O10" s="163"/>
      <c r="P10" s="164"/>
      <c r="Q10" s="165"/>
      <c r="R10" s="164"/>
      <c r="S10" s="165"/>
      <c r="T10" s="166"/>
      <c r="U10" s="241" t="str">
        <f t="shared" ref="U10:U15" si="0">IF(H10="","",(AE10+AI10))</f>
        <v/>
      </c>
      <c r="V10" s="73" t="str">
        <f t="shared" ref="V10:V15" si="1">IF(H10="","",IF(OR(AND(AB10&lt;0,AC10&lt;0,AD10&lt;0),AND(AF10&lt;0,AG10&lt;0,AH10&lt;0)),0,IF(($W$4-F10)&lt;16,35,IF(($W$4-F10)&lt;18,25,IF(($W$4-F10)&gt;20,0,15)))))</f>
        <v/>
      </c>
      <c r="W10" s="167" t="str">
        <f>IF(H10="","",ROUND(AA10*AM10,1)*Z10+V10)</f>
        <v/>
      </c>
      <c r="X10" s="245" t="str">
        <f>IF(H10=""," ",ROUND(AA10*U10,1)*Z10+IF(AE10=0,0,IF(AI10=0,0,V10)))</f>
        <v xml:space="preserve"> </v>
      </c>
      <c r="Y10" s="150"/>
      <c r="Z10" s="76">
        <f t="shared" ref="Z10:Z15" si="2">IF(D10="K",1.4,1)</f>
        <v>1</v>
      </c>
      <c r="AA10" s="77" t="e">
        <f t="shared" ref="AA10:AA15" si="3">IF(H10&lt;175.508,10^(0.75194503*((LOG10(H10/175.508))^2)),1)</f>
        <v>#NUM!</v>
      </c>
      <c r="AB10" s="24">
        <f t="shared" ref="AB10:AB15" si="4">IF(J10="z",I10,IF(J10="x",I10*(-1),0))</f>
        <v>0</v>
      </c>
      <c r="AC10" s="24">
        <f t="shared" ref="AC10:AC15" si="5">IF(L10="z",K10,IF(L10="x",K10*(-1),0))</f>
        <v>0</v>
      </c>
      <c r="AD10" s="24">
        <f t="shared" ref="AD10:AD15" si="6">IF(N10="z",M10,IF(N10="x",M10*(-1),0))</f>
        <v>0</v>
      </c>
      <c r="AE10" s="25">
        <f t="shared" ref="AE10:AE15" si="7">IF(AND(AB10&lt;0,AC10&lt;0,AD10&lt;0),0,MAX(AB10:AD10))</f>
        <v>0</v>
      </c>
      <c r="AF10" s="24">
        <f t="shared" ref="AF10:AF15" si="8">IF(P10="z",O10,IF(P10="x",O10*(-1),0))</f>
        <v>0</v>
      </c>
      <c r="AG10" s="24">
        <f t="shared" ref="AG10:AG15" si="9">IF(R10="z",Q10,IF(R10="x",Q10*(-1),0))</f>
        <v>0</v>
      </c>
      <c r="AH10" s="24">
        <f t="shared" ref="AH10:AH15" si="10">IF(T10="z",S10,IF(T10="x",S10*(-1),0))</f>
        <v>0</v>
      </c>
      <c r="AI10" s="78">
        <f t="shared" ref="AI10:AI15" si="11">IF(AND(AF10&lt;0,AG10&lt;0,AH10&lt;0),0,MAX(AF10:AH10))</f>
        <v>0</v>
      </c>
      <c r="AJ10" s="250">
        <f>AE10+AI10</f>
        <v>0</v>
      </c>
      <c r="AK10" s="43" t="e">
        <f t="shared" ref="AK10:AK15" si="12">IF(ISTEXT(N10),AE10,LARGE(I10:M10,1))</f>
        <v>#NUM!</v>
      </c>
      <c r="AL10" s="43" t="e">
        <f t="shared" ref="AL10:AL15" si="13">IF(ISTEXT(T10),AI10,LARGE(O10:S10,1))</f>
        <v>#NUM!</v>
      </c>
      <c r="AM10" s="43" t="e">
        <f t="shared" ref="AM10:AM15" si="14">AK10+AL10</f>
        <v>#NUM!</v>
      </c>
      <c r="AN10" s="26"/>
      <c r="AP10" s="26"/>
      <c r="AQ10" s="26"/>
      <c r="AR10" s="26"/>
      <c r="AS10" s="26"/>
      <c r="AT10" s="26"/>
    </row>
    <row r="11" spans="1:46" s="26" customFormat="1" ht="15.75" customHeight="1">
      <c r="A11" s="26" t="s">
        <v>77</v>
      </c>
      <c r="B11" s="60">
        <v>2</v>
      </c>
      <c r="C11" s="257"/>
      <c r="D11" s="124"/>
      <c r="E11" s="61"/>
      <c r="F11" s="62"/>
      <c r="G11" s="62"/>
      <c r="H11" s="63"/>
      <c r="I11" s="64"/>
      <c r="J11" s="65"/>
      <c r="K11" s="66"/>
      <c r="L11" s="65"/>
      <c r="M11" s="64"/>
      <c r="N11" s="79"/>
      <c r="O11" s="69"/>
      <c r="P11" s="70"/>
      <c r="Q11" s="71"/>
      <c r="R11" s="70"/>
      <c r="S11" s="71"/>
      <c r="T11" s="72"/>
      <c r="U11" s="243" t="str">
        <f t="shared" si="0"/>
        <v/>
      </c>
      <c r="V11" s="73" t="str">
        <f t="shared" si="1"/>
        <v/>
      </c>
      <c r="W11" s="75" t="str">
        <f t="shared" ref="W11:W15" si="15">IF(H11="","",ROUND(AA11*AM11,1)*Z11+V11)</f>
        <v/>
      </c>
      <c r="X11" s="247" t="str">
        <f t="shared" ref="X11:X15" si="16">IF(H11=""," ",ROUND(AA11*U11,1)*Z11+IF(AE11=0,0,IF(AI11=0,0,V11)))</f>
        <v xml:space="preserve"> </v>
      </c>
      <c r="Z11" s="76">
        <f t="shared" si="2"/>
        <v>1</v>
      </c>
      <c r="AA11" s="77" t="e">
        <f t="shared" si="3"/>
        <v>#NUM!</v>
      </c>
      <c r="AB11" s="24">
        <f t="shared" si="4"/>
        <v>0</v>
      </c>
      <c r="AC11" s="24">
        <f t="shared" si="5"/>
        <v>0</v>
      </c>
      <c r="AD11" s="24">
        <f t="shared" si="6"/>
        <v>0</v>
      </c>
      <c r="AE11" s="25">
        <f t="shared" si="7"/>
        <v>0</v>
      </c>
      <c r="AF11" s="24">
        <f t="shared" si="8"/>
        <v>0</v>
      </c>
      <c r="AG11" s="24">
        <f t="shared" si="9"/>
        <v>0</v>
      </c>
      <c r="AH11" s="24">
        <f t="shared" si="10"/>
        <v>0</v>
      </c>
      <c r="AI11" s="78">
        <f t="shared" si="11"/>
        <v>0</v>
      </c>
      <c r="AJ11" s="250">
        <f t="shared" ref="AJ11:AJ15" si="17">AE11+AI11</f>
        <v>0</v>
      </c>
      <c r="AK11" s="43" t="e">
        <f t="shared" si="12"/>
        <v>#NUM!</v>
      </c>
      <c r="AL11" s="43" t="e">
        <f t="shared" si="13"/>
        <v>#NUM!</v>
      </c>
      <c r="AM11" s="43" t="e">
        <f t="shared" si="14"/>
        <v>#NUM!</v>
      </c>
      <c r="AO11" s="195"/>
    </row>
    <row r="12" spans="1:46" s="26" customFormat="1" ht="15.75" customHeight="1">
      <c r="B12" s="60">
        <v>3</v>
      </c>
      <c r="C12" s="257"/>
      <c r="D12" s="124"/>
      <c r="E12" s="61"/>
      <c r="F12" s="62"/>
      <c r="G12" s="62"/>
      <c r="H12" s="63"/>
      <c r="I12" s="64"/>
      <c r="J12" s="65"/>
      <c r="K12" s="66"/>
      <c r="L12" s="65"/>
      <c r="M12" s="64"/>
      <c r="N12" s="72"/>
      <c r="O12" s="69"/>
      <c r="P12" s="70"/>
      <c r="Q12" s="71"/>
      <c r="R12" s="70"/>
      <c r="S12" s="71"/>
      <c r="T12" s="72"/>
      <c r="U12" s="243" t="str">
        <f t="shared" si="0"/>
        <v/>
      </c>
      <c r="V12" s="73" t="str">
        <f t="shared" si="1"/>
        <v/>
      </c>
      <c r="W12" s="75" t="str">
        <f t="shared" si="15"/>
        <v/>
      </c>
      <c r="X12" s="247" t="str">
        <f t="shared" si="16"/>
        <v xml:space="preserve"> </v>
      </c>
      <c r="Z12" s="76">
        <f t="shared" si="2"/>
        <v>1</v>
      </c>
      <c r="AA12" s="77" t="e">
        <f t="shared" si="3"/>
        <v>#NUM!</v>
      </c>
      <c r="AB12" s="24">
        <f t="shared" si="4"/>
        <v>0</v>
      </c>
      <c r="AC12" s="24">
        <f t="shared" si="5"/>
        <v>0</v>
      </c>
      <c r="AD12" s="24">
        <f t="shared" si="6"/>
        <v>0</v>
      </c>
      <c r="AE12" s="25">
        <f t="shared" si="7"/>
        <v>0</v>
      </c>
      <c r="AF12" s="24">
        <f t="shared" si="8"/>
        <v>0</v>
      </c>
      <c r="AG12" s="24">
        <f t="shared" si="9"/>
        <v>0</v>
      </c>
      <c r="AH12" s="24">
        <f t="shared" si="10"/>
        <v>0</v>
      </c>
      <c r="AI12" s="78">
        <f t="shared" si="11"/>
        <v>0</v>
      </c>
      <c r="AJ12" s="250">
        <f t="shared" si="17"/>
        <v>0</v>
      </c>
      <c r="AK12" s="43" t="e">
        <f t="shared" si="12"/>
        <v>#NUM!</v>
      </c>
      <c r="AL12" s="43" t="e">
        <f t="shared" si="13"/>
        <v>#NUM!</v>
      </c>
      <c r="AM12" s="43" t="e">
        <f t="shared" si="14"/>
        <v>#NUM!</v>
      </c>
      <c r="AO12" s="195"/>
    </row>
    <row r="13" spans="1:46" s="26" customFormat="1" ht="15.75" customHeight="1">
      <c r="B13" s="201">
        <v>4</v>
      </c>
      <c r="C13" s="124"/>
      <c r="D13" s="124"/>
      <c r="E13" s="61"/>
      <c r="F13" s="62"/>
      <c r="G13" s="62"/>
      <c r="H13" s="63"/>
      <c r="I13" s="203"/>
      <c r="J13" s="204"/>
      <c r="K13" s="205"/>
      <c r="L13" s="204"/>
      <c r="M13" s="203"/>
      <c r="N13" s="206"/>
      <c r="O13" s="207"/>
      <c r="P13" s="208"/>
      <c r="Q13" s="209"/>
      <c r="R13" s="208"/>
      <c r="S13" s="209"/>
      <c r="T13" s="206"/>
      <c r="U13" s="243" t="str">
        <f t="shared" si="0"/>
        <v/>
      </c>
      <c r="V13" s="193" t="str">
        <f t="shared" si="1"/>
        <v/>
      </c>
      <c r="W13" s="210" t="str">
        <f t="shared" si="15"/>
        <v/>
      </c>
      <c r="X13" s="247" t="str">
        <f t="shared" si="16"/>
        <v xml:space="preserve"> </v>
      </c>
      <c r="Y13" s="195"/>
      <c r="Z13" s="196">
        <f t="shared" si="2"/>
        <v>1</v>
      </c>
      <c r="AA13" s="77" t="e">
        <f t="shared" si="3"/>
        <v>#NUM!</v>
      </c>
      <c r="AB13" s="197">
        <f t="shared" si="4"/>
        <v>0</v>
      </c>
      <c r="AC13" s="197">
        <f t="shared" si="5"/>
        <v>0</v>
      </c>
      <c r="AD13" s="197">
        <f t="shared" si="6"/>
        <v>0</v>
      </c>
      <c r="AE13" s="198">
        <f t="shared" si="7"/>
        <v>0</v>
      </c>
      <c r="AF13" s="197">
        <f t="shared" si="8"/>
        <v>0</v>
      </c>
      <c r="AG13" s="197">
        <f t="shared" si="9"/>
        <v>0</v>
      </c>
      <c r="AH13" s="197">
        <f t="shared" si="10"/>
        <v>0</v>
      </c>
      <c r="AI13" s="199">
        <f t="shared" si="11"/>
        <v>0</v>
      </c>
      <c r="AJ13" s="250">
        <f t="shared" si="17"/>
        <v>0</v>
      </c>
      <c r="AK13" s="200" t="e">
        <f t="shared" si="12"/>
        <v>#NUM!</v>
      </c>
      <c r="AL13" s="200" t="e">
        <f t="shared" si="13"/>
        <v>#NUM!</v>
      </c>
      <c r="AM13" s="200" t="e">
        <f t="shared" si="14"/>
        <v>#NUM!</v>
      </c>
      <c r="AN13" s="195"/>
      <c r="AO13" s="260"/>
      <c r="AP13" s="195"/>
      <c r="AQ13" s="195"/>
      <c r="AR13" s="195"/>
      <c r="AS13" s="195"/>
      <c r="AT13" s="195"/>
    </row>
    <row r="14" spans="1:46" s="26" customFormat="1" ht="15.75" customHeight="1">
      <c r="B14" s="60">
        <v>5</v>
      </c>
      <c r="C14" s="257"/>
      <c r="D14" s="124"/>
      <c r="E14" s="61"/>
      <c r="F14" s="62"/>
      <c r="G14" s="62"/>
      <c r="H14" s="63"/>
      <c r="I14" s="64"/>
      <c r="J14" s="65"/>
      <c r="K14" s="66"/>
      <c r="L14" s="65"/>
      <c r="M14" s="64"/>
      <c r="N14" s="72"/>
      <c r="O14" s="69"/>
      <c r="P14" s="70"/>
      <c r="Q14" s="71"/>
      <c r="R14" s="70"/>
      <c r="S14" s="71"/>
      <c r="T14" s="72"/>
      <c r="U14" s="243" t="str">
        <f t="shared" si="0"/>
        <v/>
      </c>
      <c r="V14" s="73" t="str">
        <f t="shared" si="1"/>
        <v/>
      </c>
      <c r="W14" s="75" t="str">
        <f t="shared" si="15"/>
        <v/>
      </c>
      <c r="X14" s="247" t="str">
        <f t="shared" si="16"/>
        <v xml:space="preserve"> </v>
      </c>
      <c r="Z14" s="76">
        <f t="shared" si="2"/>
        <v>1</v>
      </c>
      <c r="AA14" s="77" t="e">
        <f t="shared" si="3"/>
        <v>#NUM!</v>
      </c>
      <c r="AB14" s="24">
        <f t="shared" si="4"/>
        <v>0</v>
      </c>
      <c r="AC14" s="24">
        <f t="shared" si="5"/>
        <v>0</v>
      </c>
      <c r="AD14" s="24">
        <f t="shared" si="6"/>
        <v>0</v>
      </c>
      <c r="AE14" s="25">
        <f t="shared" si="7"/>
        <v>0</v>
      </c>
      <c r="AF14" s="24">
        <f t="shared" si="8"/>
        <v>0</v>
      </c>
      <c r="AG14" s="24">
        <f t="shared" si="9"/>
        <v>0</v>
      </c>
      <c r="AH14" s="24">
        <f t="shared" si="10"/>
        <v>0</v>
      </c>
      <c r="AI14" s="78">
        <f t="shared" si="11"/>
        <v>0</v>
      </c>
      <c r="AJ14" s="250">
        <f t="shared" si="17"/>
        <v>0</v>
      </c>
      <c r="AK14" s="43" t="e">
        <f t="shared" si="12"/>
        <v>#NUM!</v>
      </c>
      <c r="AL14" s="43" t="e">
        <f t="shared" si="13"/>
        <v>#NUM!</v>
      </c>
      <c r="AM14" s="43" t="e">
        <f t="shared" si="14"/>
        <v>#NUM!</v>
      </c>
      <c r="AO14" s="195"/>
    </row>
    <row r="15" spans="1:46" s="26" customFormat="1" ht="15.75" customHeight="1" thickBot="1">
      <c r="B15" s="211">
        <v>6</v>
      </c>
      <c r="C15" s="258"/>
      <c r="D15" s="212"/>
      <c r="E15" s="213"/>
      <c r="F15" s="214"/>
      <c r="G15" s="214"/>
      <c r="H15" s="215"/>
      <c r="I15" s="216"/>
      <c r="J15" s="217"/>
      <c r="K15" s="218"/>
      <c r="L15" s="217"/>
      <c r="M15" s="216"/>
      <c r="N15" s="222"/>
      <c r="O15" s="219"/>
      <c r="P15" s="220"/>
      <c r="Q15" s="221"/>
      <c r="R15" s="220"/>
      <c r="S15" s="221"/>
      <c r="T15" s="222"/>
      <c r="U15" s="244" t="str">
        <f t="shared" si="0"/>
        <v/>
      </c>
      <c r="V15" s="223" t="str">
        <f t="shared" si="1"/>
        <v/>
      </c>
      <c r="W15" s="224" t="str">
        <f t="shared" si="15"/>
        <v/>
      </c>
      <c r="X15" s="248" t="str">
        <f t="shared" si="16"/>
        <v xml:space="preserve"> </v>
      </c>
      <c r="Z15" s="76">
        <f t="shared" si="2"/>
        <v>1</v>
      </c>
      <c r="AA15" s="77" t="e">
        <f t="shared" si="3"/>
        <v>#NUM!</v>
      </c>
      <c r="AB15" s="91">
        <f t="shared" si="4"/>
        <v>0</v>
      </c>
      <c r="AC15" s="91">
        <f t="shared" si="5"/>
        <v>0</v>
      </c>
      <c r="AD15" s="91">
        <f t="shared" si="6"/>
        <v>0</v>
      </c>
      <c r="AE15" s="25">
        <f t="shared" si="7"/>
        <v>0</v>
      </c>
      <c r="AF15" s="24">
        <f t="shared" si="8"/>
        <v>0</v>
      </c>
      <c r="AG15" s="24">
        <f t="shared" si="9"/>
        <v>0</v>
      </c>
      <c r="AH15" s="24">
        <f t="shared" si="10"/>
        <v>0</v>
      </c>
      <c r="AI15" s="78">
        <f t="shared" si="11"/>
        <v>0</v>
      </c>
      <c r="AJ15" s="250">
        <f t="shared" si="17"/>
        <v>0</v>
      </c>
      <c r="AK15" s="43" t="e">
        <f t="shared" si="12"/>
        <v>#NUM!</v>
      </c>
      <c r="AL15" s="43" t="e">
        <f t="shared" si="13"/>
        <v>#NUM!</v>
      </c>
      <c r="AM15" s="43" t="e">
        <f t="shared" si="14"/>
        <v>#NUM!</v>
      </c>
      <c r="AO15" s="195"/>
    </row>
    <row r="16" spans="1:46" s="26" customFormat="1" ht="16.5" customHeight="1" thickBot="1">
      <c r="B16" s="92"/>
      <c r="C16" s="92"/>
      <c r="D16" s="92"/>
      <c r="E16" s="93"/>
      <c r="F16" s="92"/>
      <c r="G16" s="226">
        <f>G15</f>
        <v>0</v>
      </c>
      <c r="H16" s="94"/>
      <c r="I16" s="95"/>
      <c r="J16" s="96"/>
      <c r="K16" s="95"/>
      <c r="L16" s="97"/>
      <c r="M16" s="95"/>
      <c r="N16" s="96"/>
      <c r="O16" s="95"/>
      <c r="P16" s="96"/>
      <c r="Q16" s="98"/>
      <c r="R16" s="96"/>
      <c r="S16" s="98"/>
      <c r="T16" s="96"/>
      <c r="U16" s="99"/>
      <c r="V16" s="372">
        <f>ROUND(IF(COUNTA(F10:F15)=6,SUM(W10:W15)-MIN(W10:W15),SUM(W10:W15)),1)</f>
        <v>0</v>
      </c>
      <c r="W16" s="373"/>
      <c r="X16" s="152">
        <f>ROUND(IF(COUNTA(H10:H15)=6,SUM(X10:X15)-MIN(X10:X15),SUM(X10:X15)),1)</f>
        <v>0</v>
      </c>
      <c r="Y16" s="151"/>
      <c r="Z16" s="100"/>
      <c r="AA16" s="77">
        <f>G10</f>
        <v>0</v>
      </c>
      <c r="AB16" s="101"/>
      <c r="AC16" s="101"/>
      <c r="AD16" s="102"/>
      <c r="AE16" s="103"/>
      <c r="AF16" s="24"/>
      <c r="AG16" s="24"/>
      <c r="AH16" s="24"/>
      <c r="AI16" s="25"/>
      <c r="AJ16" s="250"/>
      <c r="AK16" s="44"/>
      <c r="AL16" s="44"/>
      <c r="AM16" s="44"/>
      <c r="AO16" s="195"/>
    </row>
    <row r="17" spans="1:41">
      <c r="B17" s="22"/>
      <c r="C17" s="22"/>
      <c r="D17" s="22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7"/>
      <c r="P17" s="10"/>
      <c r="Q17" s="12"/>
      <c r="R17" s="12"/>
      <c r="S17" s="12"/>
      <c r="T17" s="12"/>
      <c r="U17" s="12"/>
      <c r="V17" s="12"/>
      <c r="W17" s="12"/>
      <c r="X17" s="104"/>
      <c r="Y17" s="105"/>
      <c r="Z17" s="105"/>
      <c r="AA17" s="104"/>
      <c r="AB17" s="104"/>
      <c r="AC17" s="104"/>
      <c r="AD17" s="104"/>
      <c r="AE17" s="8"/>
      <c r="AF17" s="7"/>
      <c r="AG17" s="7"/>
      <c r="AH17" s="7"/>
      <c r="AI17" s="8"/>
      <c r="AJ17" s="8"/>
    </row>
    <row r="18" spans="1:41" s="28" customFormat="1" ht="15" customHeight="1">
      <c r="B18" s="363" t="s">
        <v>75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51"/>
      <c r="R18" s="52"/>
      <c r="S18" s="51"/>
      <c r="T18" s="52"/>
      <c r="U18" s="51"/>
      <c r="V18" s="51"/>
      <c r="W18" s="51"/>
      <c r="X18" s="53"/>
      <c r="Y18" s="27"/>
      <c r="Z18" s="27"/>
      <c r="AA18" s="29"/>
      <c r="AB18" s="30"/>
      <c r="AC18" s="30"/>
      <c r="AD18" s="30"/>
      <c r="AE18" s="31"/>
      <c r="AF18" s="30"/>
      <c r="AG18" s="30"/>
      <c r="AH18" s="30"/>
      <c r="AI18" s="31"/>
      <c r="AJ18" s="263"/>
      <c r="AK18" s="42"/>
      <c r="AL18" s="42"/>
      <c r="AM18" s="42"/>
      <c r="AO18" s="27"/>
    </row>
    <row r="19" spans="1:41" s="28" customFormat="1" ht="6" customHeight="1" thickBot="1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  <c r="R19" s="52"/>
      <c r="S19" s="51"/>
      <c r="T19" s="52"/>
      <c r="U19" s="51"/>
      <c r="V19" s="51"/>
      <c r="W19" s="51"/>
      <c r="X19" s="53"/>
      <c r="Y19" s="27"/>
      <c r="Z19" s="27"/>
      <c r="AA19" s="29"/>
      <c r="AB19" s="30"/>
      <c r="AC19" s="30"/>
      <c r="AD19" s="30"/>
      <c r="AE19" s="31"/>
      <c r="AF19" s="30"/>
      <c r="AG19" s="30"/>
      <c r="AH19" s="30"/>
      <c r="AI19" s="31"/>
      <c r="AJ19" s="263"/>
      <c r="AK19" s="42"/>
      <c r="AL19" s="42"/>
      <c r="AM19" s="42"/>
      <c r="AO19" s="27"/>
    </row>
    <row r="20" spans="1:41" ht="11.25" customHeight="1">
      <c r="B20" s="349" t="s">
        <v>25</v>
      </c>
      <c r="C20" s="384" t="s">
        <v>63</v>
      </c>
      <c r="D20" s="353" t="s">
        <v>43</v>
      </c>
      <c r="E20" s="345" t="s">
        <v>0</v>
      </c>
      <c r="F20" s="347" t="s">
        <v>1</v>
      </c>
      <c r="G20" s="170" t="s">
        <v>61</v>
      </c>
      <c r="H20" s="328" t="s">
        <v>3</v>
      </c>
      <c r="I20" s="355" t="s">
        <v>4</v>
      </c>
      <c r="J20" s="356"/>
      <c r="K20" s="356"/>
      <c r="L20" s="356"/>
      <c r="M20" s="356"/>
      <c r="N20" s="357"/>
      <c r="O20" s="358" t="s">
        <v>5</v>
      </c>
      <c r="P20" s="356"/>
      <c r="Q20" s="356"/>
      <c r="R20" s="356"/>
      <c r="S20" s="356"/>
      <c r="T20" s="359"/>
      <c r="U20" s="328" t="s">
        <v>6</v>
      </c>
      <c r="V20" s="54" t="s">
        <v>7</v>
      </c>
      <c r="W20" s="331" t="s">
        <v>52</v>
      </c>
      <c r="X20" s="331" t="s">
        <v>41</v>
      </c>
      <c r="Z20" s="55"/>
      <c r="AA20" s="9"/>
      <c r="AB20" s="56"/>
      <c r="AC20" s="56"/>
      <c r="AD20" s="56"/>
      <c r="AE20" s="57"/>
      <c r="AF20" s="56"/>
      <c r="AG20" s="56"/>
      <c r="AH20" s="56"/>
      <c r="AI20" s="57"/>
      <c r="AJ20" s="8"/>
    </row>
    <row r="21" spans="1:41" ht="13.5" thickBot="1">
      <c r="B21" s="350"/>
      <c r="C21" s="385"/>
      <c r="D21" s="375"/>
      <c r="E21" s="346"/>
      <c r="F21" s="348"/>
      <c r="G21" s="172" t="s">
        <v>60</v>
      </c>
      <c r="H21" s="379"/>
      <c r="I21" s="380">
        <v>1</v>
      </c>
      <c r="J21" s="381"/>
      <c r="K21" s="374">
        <v>2</v>
      </c>
      <c r="L21" s="365"/>
      <c r="M21" s="365">
        <v>3</v>
      </c>
      <c r="N21" s="376"/>
      <c r="O21" s="377">
        <v>1</v>
      </c>
      <c r="P21" s="378"/>
      <c r="Q21" s="365">
        <v>2</v>
      </c>
      <c r="R21" s="365"/>
      <c r="S21" s="365">
        <v>3</v>
      </c>
      <c r="T21" s="366"/>
      <c r="U21" s="364"/>
      <c r="V21" s="149" t="s">
        <v>23</v>
      </c>
      <c r="W21" s="344"/>
      <c r="X21" s="344"/>
      <c r="Z21" s="59"/>
      <c r="AA21" s="9"/>
      <c r="AB21" s="56"/>
      <c r="AC21" s="56"/>
      <c r="AD21" s="56"/>
      <c r="AE21" s="57" t="s">
        <v>64</v>
      </c>
      <c r="AF21" s="56"/>
      <c r="AG21" s="56"/>
      <c r="AH21" s="56"/>
      <c r="AI21" s="57" t="s">
        <v>65</v>
      </c>
      <c r="AJ21" s="8" t="s">
        <v>66</v>
      </c>
      <c r="AK21" s="41" t="s">
        <v>37</v>
      </c>
      <c r="AL21" s="41" t="s">
        <v>38</v>
      </c>
      <c r="AM21" s="41" t="s">
        <v>39</v>
      </c>
    </row>
    <row r="22" spans="1:41" s="195" customFormat="1" ht="15.75" customHeight="1">
      <c r="B22" s="180">
        <v>1</v>
      </c>
      <c r="C22" s="154"/>
      <c r="D22" s="154"/>
      <c r="E22" s="181"/>
      <c r="F22" s="182"/>
      <c r="G22" s="182"/>
      <c r="H22" s="157"/>
      <c r="I22" s="184"/>
      <c r="J22" s="185"/>
      <c r="K22" s="186"/>
      <c r="L22" s="187"/>
      <c r="M22" s="184"/>
      <c r="N22" s="188"/>
      <c r="O22" s="189"/>
      <c r="P22" s="190"/>
      <c r="Q22" s="191"/>
      <c r="R22" s="190"/>
      <c r="S22" s="191"/>
      <c r="T22" s="192"/>
      <c r="U22" s="241" t="str">
        <f t="shared" ref="U22:U27" si="18">IF(H22="","",(AE22+AI22))</f>
        <v/>
      </c>
      <c r="V22" s="193" t="str">
        <f t="shared" ref="V22:V27" si="19">IF(H22="","",IF(OR(AND(AB22&lt;0,AC22&lt;0,AD22&lt;0),AND(AF22&lt;0,AG22&lt;0,AH22&lt;0)),0,IF(($W$4-F22)&lt;16,35,IF(($W$4-F22)&lt;18,25,IF(($W$4-F22)&gt;20,0,15)))))</f>
        <v/>
      </c>
      <c r="W22" s="194" t="str">
        <f t="shared" ref="W22:W27" si="20">IF(H22="","",ROUND(AA22*AM22,1)*Z22+V22)</f>
        <v/>
      </c>
      <c r="X22" s="245" t="str">
        <f t="shared" ref="X22:X27" si="21">IF(H22=""," ",ROUND(AA22*U22,1)*Z22+IF(AE22=0,0,IF(AI22=0,0,V22)))</f>
        <v xml:space="preserve"> </v>
      </c>
      <c r="Z22" s="196">
        <f t="shared" ref="Z22:Z27" si="22">IF(D22="K",1.4,1)</f>
        <v>1</v>
      </c>
      <c r="AA22" s="77" t="e">
        <f t="shared" ref="AA22:AA27" si="23">IF(H22&lt;175.508,10^(0.75194503*((LOG10(H22/175.508))^2)),1)</f>
        <v>#NUM!</v>
      </c>
      <c r="AB22" s="197">
        <f t="shared" ref="AB22:AB27" si="24">IF(J22="z",I22,IF(J22="x",I22*(-1),0))</f>
        <v>0</v>
      </c>
      <c r="AC22" s="197">
        <f t="shared" ref="AC22:AC27" si="25">IF(L22="z",K22,IF(L22="x",K22*(-1),0))</f>
        <v>0</v>
      </c>
      <c r="AD22" s="197">
        <f t="shared" ref="AD22:AD27" si="26">IF(N22="z",M22,IF(N22="x",M22*(-1),0))</f>
        <v>0</v>
      </c>
      <c r="AE22" s="198">
        <f t="shared" ref="AE22:AE27" si="27">IF(AND(AB22&lt;0,AC22&lt;0,AD22&lt;0),0,MAX(AB22:AD22))</f>
        <v>0</v>
      </c>
      <c r="AF22" s="197">
        <f t="shared" ref="AF22:AF27" si="28">IF(P22="z",O22,IF(P22="x",O22*(-1),0))</f>
        <v>0</v>
      </c>
      <c r="AG22" s="197">
        <f t="shared" ref="AG22:AG27" si="29">IF(R22="z",Q22,IF(R22="x",Q22*(-1),0))</f>
        <v>0</v>
      </c>
      <c r="AH22" s="197">
        <f t="shared" ref="AH22:AH27" si="30">IF(T22="z",S22,IF(T22="x",S22*(-1),0))</f>
        <v>0</v>
      </c>
      <c r="AI22" s="199">
        <f t="shared" ref="AI22:AI27" si="31">IF(AND(AF22&lt;0,AG22&lt;0,AH22&lt;0),0,MAX(AF22:AH22))</f>
        <v>0</v>
      </c>
      <c r="AJ22" s="250">
        <f t="shared" ref="AJ22:AJ27" si="32">AE22+AI22</f>
        <v>0</v>
      </c>
      <c r="AK22" s="200" t="e">
        <f t="shared" ref="AK22:AK27" si="33">IF(ISTEXT(N22),AE22,LARGE(I22:M22,1))</f>
        <v>#NUM!</v>
      </c>
      <c r="AL22" s="200" t="e">
        <f t="shared" ref="AL22:AL27" si="34">IF(ISTEXT(T22),AI22,LARGE(O22:S22,1))</f>
        <v>#NUM!</v>
      </c>
      <c r="AM22" s="200" t="e">
        <f t="shared" ref="AM22:AM27" si="35">AK22+AL22</f>
        <v>#NUM!</v>
      </c>
    </row>
    <row r="23" spans="1:41" s="26" customFormat="1" ht="15.75" customHeight="1">
      <c r="B23" s="60">
        <v>2</v>
      </c>
      <c r="C23" s="257"/>
      <c r="D23" s="124"/>
      <c r="E23" s="61"/>
      <c r="F23" s="62"/>
      <c r="G23" s="62"/>
      <c r="H23" s="63"/>
      <c r="I23" s="64"/>
      <c r="J23" s="65"/>
      <c r="K23" s="66"/>
      <c r="L23" s="65"/>
      <c r="M23" s="64"/>
      <c r="N23" s="79"/>
      <c r="O23" s="69"/>
      <c r="P23" s="70"/>
      <c r="Q23" s="71"/>
      <c r="R23" s="70"/>
      <c r="S23" s="71"/>
      <c r="T23" s="72"/>
      <c r="U23" s="242" t="str">
        <f t="shared" si="18"/>
        <v/>
      </c>
      <c r="V23" s="73" t="str">
        <f t="shared" si="19"/>
        <v/>
      </c>
      <c r="W23" s="75" t="str">
        <f t="shared" si="20"/>
        <v/>
      </c>
      <c r="X23" s="246" t="str">
        <f t="shared" si="21"/>
        <v xml:space="preserve"> </v>
      </c>
      <c r="Z23" s="76">
        <f t="shared" si="22"/>
        <v>1</v>
      </c>
      <c r="AA23" s="77" t="e">
        <f t="shared" si="23"/>
        <v>#NUM!</v>
      </c>
      <c r="AB23" s="24">
        <f t="shared" si="24"/>
        <v>0</v>
      </c>
      <c r="AC23" s="24">
        <f t="shared" si="25"/>
        <v>0</v>
      </c>
      <c r="AD23" s="24">
        <f t="shared" si="26"/>
        <v>0</v>
      </c>
      <c r="AE23" s="25">
        <f t="shared" si="27"/>
        <v>0</v>
      </c>
      <c r="AF23" s="24">
        <f t="shared" si="28"/>
        <v>0</v>
      </c>
      <c r="AG23" s="24">
        <f t="shared" si="29"/>
        <v>0</v>
      </c>
      <c r="AH23" s="24">
        <f t="shared" si="30"/>
        <v>0</v>
      </c>
      <c r="AI23" s="78">
        <f t="shared" si="31"/>
        <v>0</v>
      </c>
      <c r="AJ23" s="250">
        <f t="shared" si="32"/>
        <v>0</v>
      </c>
      <c r="AK23" s="43" t="e">
        <f t="shared" si="33"/>
        <v>#NUM!</v>
      </c>
      <c r="AL23" s="43" t="e">
        <f t="shared" si="34"/>
        <v>#NUM!</v>
      </c>
      <c r="AM23" s="43" t="e">
        <f t="shared" si="35"/>
        <v>#NUM!</v>
      </c>
      <c r="AO23" s="195"/>
    </row>
    <row r="24" spans="1:41" s="26" customFormat="1" ht="15.75" customHeight="1">
      <c r="A24" s="26" t="s">
        <v>77</v>
      </c>
      <c r="B24" s="60">
        <v>3</v>
      </c>
      <c r="C24" s="257"/>
      <c r="D24" s="124"/>
      <c r="E24" s="61"/>
      <c r="F24" s="62"/>
      <c r="G24" s="62"/>
      <c r="H24" s="63"/>
      <c r="I24" s="64"/>
      <c r="J24" s="65"/>
      <c r="K24" s="66"/>
      <c r="L24" s="65"/>
      <c r="M24" s="64"/>
      <c r="N24" s="72"/>
      <c r="O24" s="69"/>
      <c r="P24" s="70"/>
      <c r="Q24" s="71"/>
      <c r="R24" s="70"/>
      <c r="S24" s="71"/>
      <c r="T24" s="72"/>
      <c r="U24" s="242" t="str">
        <f t="shared" si="18"/>
        <v/>
      </c>
      <c r="V24" s="73" t="str">
        <f t="shared" si="19"/>
        <v/>
      </c>
      <c r="W24" s="75" t="str">
        <f t="shared" si="20"/>
        <v/>
      </c>
      <c r="X24" s="246" t="str">
        <f t="shared" si="21"/>
        <v xml:space="preserve"> </v>
      </c>
      <c r="Z24" s="76">
        <f t="shared" si="22"/>
        <v>1</v>
      </c>
      <c r="AA24" s="77" t="e">
        <f t="shared" si="23"/>
        <v>#NUM!</v>
      </c>
      <c r="AB24" s="24">
        <f t="shared" si="24"/>
        <v>0</v>
      </c>
      <c r="AC24" s="24">
        <f t="shared" si="25"/>
        <v>0</v>
      </c>
      <c r="AD24" s="24">
        <f t="shared" si="26"/>
        <v>0</v>
      </c>
      <c r="AE24" s="25">
        <f t="shared" si="27"/>
        <v>0</v>
      </c>
      <c r="AF24" s="24">
        <f t="shared" si="28"/>
        <v>0</v>
      </c>
      <c r="AG24" s="24">
        <f t="shared" si="29"/>
        <v>0</v>
      </c>
      <c r="AH24" s="24">
        <f t="shared" si="30"/>
        <v>0</v>
      </c>
      <c r="AI24" s="78">
        <f t="shared" si="31"/>
        <v>0</v>
      </c>
      <c r="AJ24" s="250">
        <f t="shared" si="32"/>
        <v>0</v>
      </c>
      <c r="AK24" s="43" t="e">
        <f t="shared" si="33"/>
        <v>#NUM!</v>
      </c>
      <c r="AL24" s="43" t="e">
        <f t="shared" si="34"/>
        <v>#NUM!</v>
      </c>
      <c r="AM24" s="43" t="e">
        <f t="shared" si="35"/>
        <v>#NUM!</v>
      </c>
      <c r="AO24" s="195"/>
    </row>
    <row r="25" spans="1:41" s="26" customFormat="1" ht="15.75" customHeight="1">
      <c r="B25" s="60">
        <v>4</v>
      </c>
      <c r="C25" s="257"/>
      <c r="D25" s="124"/>
      <c r="E25" s="61"/>
      <c r="F25" s="62"/>
      <c r="G25" s="62"/>
      <c r="H25" s="63"/>
      <c r="I25" s="64"/>
      <c r="J25" s="65"/>
      <c r="K25" s="66"/>
      <c r="L25" s="65"/>
      <c r="M25" s="64"/>
      <c r="N25" s="72"/>
      <c r="O25" s="69"/>
      <c r="P25" s="70"/>
      <c r="Q25" s="71"/>
      <c r="R25" s="70"/>
      <c r="S25" s="71"/>
      <c r="T25" s="72"/>
      <c r="U25" s="242" t="str">
        <f t="shared" si="18"/>
        <v/>
      </c>
      <c r="V25" s="73" t="str">
        <f t="shared" si="19"/>
        <v/>
      </c>
      <c r="W25" s="75" t="str">
        <f t="shared" si="20"/>
        <v/>
      </c>
      <c r="X25" s="246" t="str">
        <f t="shared" si="21"/>
        <v xml:space="preserve"> </v>
      </c>
      <c r="Z25" s="76">
        <f t="shared" si="22"/>
        <v>1</v>
      </c>
      <c r="AA25" s="77" t="e">
        <f t="shared" si="23"/>
        <v>#NUM!</v>
      </c>
      <c r="AB25" s="24">
        <f t="shared" si="24"/>
        <v>0</v>
      </c>
      <c r="AC25" s="24">
        <f t="shared" si="25"/>
        <v>0</v>
      </c>
      <c r="AD25" s="24">
        <f t="shared" si="26"/>
        <v>0</v>
      </c>
      <c r="AE25" s="25">
        <f t="shared" si="27"/>
        <v>0</v>
      </c>
      <c r="AF25" s="24">
        <f t="shared" si="28"/>
        <v>0</v>
      </c>
      <c r="AG25" s="24">
        <f t="shared" si="29"/>
        <v>0</v>
      </c>
      <c r="AH25" s="24">
        <f t="shared" si="30"/>
        <v>0</v>
      </c>
      <c r="AI25" s="78">
        <f t="shared" si="31"/>
        <v>0</v>
      </c>
      <c r="AJ25" s="250">
        <f t="shared" si="32"/>
        <v>0</v>
      </c>
      <c r="AK25" s="43" t="e">
        <f t="shared" si="33"/>
        <v>#NUM!</v>
      </c>
      <c r="AL25" s="43" t="e">
        <f t="shared" si="34"/>
        <v>#NUM!</v>
      </c>
      <c r="AM25" s="43" t="e">
        <f t="shared" si="35"/>
        <v>#NUM!</v>
      </c>
      <c r="AO25" s="260"/>
    </row>
    <row r="26" spans="1:41" s="26" customFormat="1" ht="15.75" customHeight="1">
      <c r="B26" s="60">
        <v>5</v>
      </c>
      <c r="C26" s="257"/>
      <c r="D26" s="124"/>
      <c r="E26" s="61"/>
      <c r="F26" s="62"/>
      <c r="G26" s="62"/>
      <c r="H26" s="63"/>
      <c r="I26" s="64"/>
      <c r="J26" s="65"/>
      <c r="K26" s="66"/>
      <c r="L26" s="65"/>
      <c r="M26" s="64"/>
      <c r="N26" s="72"/>
      <c r="O26" s="69"/>
      <c r="P26" s="70"/>
      <c r="Q26" s="209"/>
      <c r="R26" s="208"/>
      <c r="S26" s="209"/>
      <c r="T26" s="206"/>
      <c r="U26" s="243" t="str">
        <f t="shared" si="18"/>
        <v/>
      </c>
      <c r="V26" s="73" t="str">
        <f t="shared" si="19"/>
        <v/>
      </c>
      <c r="W26" s="75" t="str">
        <f t="shared" si="20"/>
        <v/>
      </c>
      <c r="X26" s="247" t="str">
        <f t="shared" si="21"/>
        <v xml:space="preserve"> </v>
      </c>
      <c r="Y26" s="150"/>
      <c r="Z26" s="76">
        <f t="shared" si="22"/>
        <v>1</v>
      </c>
      <c r="AA26" s="77" t="e">
        <f t="shared" si="23"/>
        <v>#NUM!</v>
      </c>
      <c r="AB26" s="24">
        <f t="shared" si="24"/>
        <v>0</v>
      </c>
      <c r="AC26" s="24">
        <f t="shared" si="25"/>
        <v>0</v>
      </c>
      <c r="AD26" s="24">
        <f t="shared" si="26"/>
        <v>0</v>
      </c>
      <c r="AE26" s="25">
        <f t="shared" si="27"/>
        <v>0</v>
      </c>
      <c r="AF26" s="24">
        <f t="shared" si="28"/>
        <v>0</v>
      </c>
      <c r="AG26" s="24">
        <f t="shared" si="29"/>
        <v>0</v>
      </c>
      <c r="AH26" s="24">
        <f t="shared" si="30"/>
        <v>0</v>
      </c>
      <c r="AI26" s="78">
        <f t="shared" si="31"/>
        <v>0</v>
      </c>
      <c r="AJ26" s="250">
        <f t="shared" si="32"/>
        <v>0</v>
      </c>
      <c r="AK26" s="43" t="e">
        <f t="shared" si="33"/>
        <v>#NUM!</v>
      </c>
      <c r="AL26" s="43" t="e">
        <f t="shared" si="34"/>
        <v>#NUM!</v>
      </c>
      <c r="AM26" s="43" t="e">
        <f t="shared" si="35"/>
        <v>#NUM!</v>
      </c>
      <c r="AO26" s="195"/>
    </row>
    <row r="27" spans="1:41" s="26" customFormat="1" ht="15.75" customHeight="1" thickBot="1">
      <c r="B27" s="211">
        <v>6</v>
      </c>
      <c r="C27" s="258"/>
      <c r="D27" s="212"/>
      <c r="E27" s="213"/>
      <c r="F27" s="214"/>
      <c r="G27" s="214"/>
      <c r="H27" s="215"/>
      <c r="I27" s="216"/>
      <c r="J27" s="217"/>
      <c r="K27" s="218"/>
      <c r="L27" s="217"/>
      <c r="M27" s="216"/>
      <c r="N27" s="222"/>
      <c r="O27" s="219"/>
      <c r="P27" s="220"/>
      <c r="Q27" s="221"/>
      <c r="R27" s="220"/>
      <c r="S27" s="221"/>
      <c r="T27" s="222"/>
      <c r="U27" s="244" t="str">
        <f t="shared" si="18"/>
        <v/>
      </c>
      <c r="V27" s="223" t="str">
        <f t="shared" si="19"/>
        <v/>
      </c>
      <c r="W27" s="224" t="str">
        <f t="shared" si="20"/>
        <v/>
      </c>
      <c r="X27" s="248" t="str">
        <f t="shared" si="21"/>
        <v xml:space="preserve"> </v>
      </c>
      <c r="Z27" s="76">
        <f t="shared" si="22"/>
        <v>1</v>
      </c>
      <c r="AA27" s="77" t="e">
        <f t="shared" si="23"/>
        <v>#NUM!</v>
      </c>
      <c r="AB27" s="91">
        <f t="shared" si="24"/>
        <v>0</v>
      </c>
      <c r="AC27" s="91">
        <f t="shared" si="25"/>
        <v>0</v>
      </c>
      <c r="AD27" s="91">
        <f t="shared" si="26"/>
        <v>0</v>
      </c>
      <c r="AE27" s="25">
        <f t="shared" si="27"/>
        <v>0</v>
      </c>
      <c r="AF27" s="24">
        <f t="shared" si="28"/>
        <v>0</v>
      </c>
      <c r="AG27" s="24">
        <f t="shared" si="29"/>
        <v>0</v>
      </c>
      <c r="AH27" s="24">
        <f t="shared" si="30"/>
        <v>0</v>
      </c>
      <c r="AI27" s="78">
        <f t="shared" si="31"/>
        <v>0</v>
      </c>
      <c r="AJ27" s="250">
        <f t="shared" si="32"/>
        <v>0</v>
      </c>
      <c r="AK27" s="43" t="e">
        <f t="shared" si="33"/>
        <v>#NUM!</v>
      </c>
      <c r="AL27" s="43" t="e">
        <f t="shared" si="34"/>
        <v>#NUM!</v>
      </c>
      <c r="AM27" s="43" t="e">
        <f t="shared" si="35"/>
        <v>#NUM!</v>
      </c>
      <c r="AO27" s="195"/>
    </row>
    <row r="28" spans="1:41" s="26" customFormat="1" ht="16.5" customHeight="1" thickBot="1">
      <c r="B28" s="92"/>
      <c r="C28" s="92"/>
      <c r="D28" s="92"/>
      <c r="E28" s="93"/>
      <c r="F28" s="92"/>
      <c r="G28" s="226">
        <f>G27</f>
        <v>0</v>
      </c>
      <c r="H28" s="94"/>
      <c r="I28" s="95"/>
      <c r="J28" s="96"/>
      <c r="K28" s="95"/>
      <c r="L28" s="97"/>
      <c r="M28" s="95"/>
      <c r="N28" s="96"/>
      <c r="O28" s="95"/>
      <c r="P28" s="96"/>
      <c r="Q28" s="98"/>
      <c r="R28" s="96"/>
      <c r="S28" s="98"/>
      <c r="T28" s="96"/>
      <c r="U28" s="99"/>
      <c r="V28" s="372">
        <f>ROUND(IF(COUNTA(F22:F27)=6,SUM(W22:W27)-MIN(W22:W27),SUM(W22:W27)),1)</f>
        <v>0</v>
      </c>
      <c r="W28" s="373"/>
      <c r="X28" s="152">
        <f>ROUND(IF(COUNTA(H22:H27)=6,SUM(X22:X27)-MIN(X22:X27),SUM(X22:X27)),1)</f>
        <v>0</v>
      </c>
      <c r="Y28" s="151"/>
      <c r="Z28" s="100"/>
      <c r="AA28" s="77">
        <f>G22</f>
        <v>0</v>
      </c>
      <c r="AB28" s="101"/>
      <c r="AC28" s="101"/>
      <c r="AD28" s="102"/>
      <c r="AE28" s="103"/>
      <c r="AF28" s="24"/>
      <c r="AG28" s="24"/>
      <c r="AH28" s="24"/>
      <c r="AI28" s="25"/>
      <c r="AJ28" s="250"/>
      <c r="AK28" s="44"/>
      <c r="AL28" s="44"/>
      <c r="AM28" s="44"/>
      <c r="AO28" s="195"/>
    </row>
    <row r="29" spans="1:41">
      <c r="B29" s="22"/>
      <c r="C29" s="22"/>
      <c r="D29" s="22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7"/>
      <c r="P29" s="10"/>
      <c r="Q29" s="12"/>
      <c r="R29" s="12"/>
      <c r="S29" s="12"/>
      <c r="T29" s="12"/>
      <c r="U29" s="12"/>
      <c r="V29" s="12"/>
      <c r="W29" s="12"/>
      <c r="X29" s="104"/>
      <c r="Y29" s="105"/>
      <c r="Z29" s="105"/>
      <c r="AA29" s="104"/>
      <c r="AB29" s="104"/>
      <c r="AC29" s="104"/>
      <c r="AD29" s="104"/>
      <c r="AE29" s="8"/>
      <c r="AF29" s="7"/>
      <c r="AG29" s="7"/>
      <c r="AH29" s="7"/>
      <c r="AI29" s="8"/>
      <c r="AJ29" s="8"/>
    </row>
    <row r="30" spans="1:41" s="28" customFormat="1" ht="15" customHeight="1">
      <c r="B30" s="363" t="s">
        <v>75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51"/>
      <c r="R30" s="52"/>
      <c r="S30" s="51"/>
      <c r="T30" s="52"/>
      <c r="U30" s="51"/>
      <c r="V30" s="51"/>
      <c r="W30" s="51"/>
      <c r="X30" s="53"/>
      <c r="Y30" s="27"/>
      <c r="Z30" s="27"/>
      <c r="AA30" s="29"/>
      <c r="AB30" s="30"/>
      <c r="AC30" s="30"/>
      <c r="AD30" s="30"/>
      <c r="AE30" s="31"/>
      <c r="AF30" s="30"/>
      <c r="AG30" s="30"/>
      <c r="AH30" s="30"/>
      <c r="AI30" s="31"/>
      <c r="AJ30" s="263"/>
      <c r="AK30" s="42"/>
      <c r="AL30" s="42"/>
      <c r="AM30" s="42"/>
      <c r="AO30" s="27"/>
    </row>
    <row r="31" spans="1:41" s="28" customFormat="1" ht="6" customHeight="1" thickBot="1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1"/>
      <c r="R31" s="52"/>
      <c r="S31" s="51"/>
      <c r="T31" s="52"/>
      <c r="U31" s="51"/>
      <c r="V31" s="51"/>
      <c r="W31" s="51"/>
      <c r="X31" s="53"/>
      <c r="Y31" s="27"/>
      <c r="Z31" s="27"/>
      <c r="AA31" s="29"/>
      <c r="AB31" s="30"/>
      <c r="AC31" s="30"/>
      <c r="AD31" s="30"/>
      <c r="AE31" s="31"/>
      <c r="AF31" s="30"/>
      <c r="AG31" s="30"/>
      <c r="AH31" s="30"/>
      <c r="AI31" s="31"/>
      <c r="AJ31" s="263"/>
      <c r="AK31" s="42"/>
      <c r="AL31" s="42"/>
      <c r="AM31" s="42"/>
      <c r="AO31" s="27"/>
    </row>
    <row r="32" spans="1:41" ht="11.25" customHeight="1">
      <c r="B32" s="349" t="s">
        <v>25</v>
      </c>
      <c r="C32" s="384" t="s">
        <v>63</v>
      </c>
      <c r="D32" s="353" t="s">
        <v>43</v>
      </c>
      <c r="E32" s="345" t="s">
        <v>0</v>
      </c>
      <c r="F32" s="347" t="s">
        <v>1</v>
      </c>
      <c r="G32" s="177" t="s">
        <v>61</v>
      </c>
      <c r="H32" s="328" t="s">
        <v>3</v>
      </c>
      <c r="I32" s="355" t="s">
        <v>4</v>
      </c>
      <c r="J32" s="356"/>
      <c r="K32" s="356"/>
      <c r="L32" s="356"/>
      <c r="M32" s="356"/>
      <c r="N32" s="357"/>
      <c r="O32" s="358" t="s">
        <v>5</v>
      </c>
      <c r="P32" s="356"/>
      <c r="Q32" s="356"/>
      <c r="R32" s="356"/>
      <c r="S32" s="356"/>
      <c r="T32" s="359"/>
      <c r="U32" s="328" t="s">
        <v>6</v>
      </c>
      <c r="V32" s="54" t="s">
        <v>11</v>
      </c>
      <c r="W32" s="331" t="s">
        <v>40</v>
      </c>
      <c r="X32" s="331" t="s">
        <v>41</v>
      </c>
      <c r="Y32" s="5"/>
      <c r="Z32" s="5"/>
      <c r="AA32" s="9"/>
      <c r="AB32" s="56"/>
      <c r="AC32" s="56"/>
      <c r="AD32" s="56"/>
      <c r="AE32" s="57"/>
      <c r="AF32" s="56"/>
      <c r="AG32" s="56"/>
      <c r="AH32" s="56"/>
      <c r="AI32" s="57"/>
      <c r="AJ32" s="8"/>
    </row>
    <row r="33" spans="1:46" ht="11.25" customHeight="1" thickBot="1">
      <c r="B33" s="352"/>
      <c r="C33" s="385"/>
      <c r="D33" s="354"/>
      <c r="E33" s="360"/>
      <c r="F33" s="361"/>
      <c r="G33" s="178" t="s">
        <v>60</v>
      </c>
      <c r="H33" s="329"/>
      <c r="I33" s="333">
        <v>1</v>
      </c>
      <c r="J33" s="334"/>
      <c r="K33" s="335">
        <v>2</v>
      </c>
      <c r="L33" s="336"/>
      <c r="M33" s="336">
        <v>3</v>
      </c>
      <c r="N33" s="337"/>
      <c r="O33" s="338">
        <v>1</v>
      </c>
      <c r="P33" s="339"/>
      <c r="Q33" s="336">
        <v>2</v>
      </c>
      <c r="R33" s="336"/>
      <c r="S33" s="336">
        <v>3</v>
      </c>
      <c r="T33" s="340"/>
      <c r="U33" s="330"/>
      <c r="V33" s="142" t="s">
        <v>23</v>
      </c>
      <c r="W33" s="332"/>
      <c r="X33" s="332"/>
      <c r="Y33" s="106"/>
      <c r="Z33" s="106"/>
      <c r="AA33" s="9"/>
      <c r="AB33" s="56"/>
      <c r="AC33" s="56"/>
      <c r="AD33" s="56"/>
      <c r="AE33" s="57" t="s">
        <v>64</v>
      </c>
      <c r="AF33" s="56"/>
      <c r="AG33" s="56"/>
      <c r="AH33" s="56"/>
      <c r="AI33" s="57" t="s">
        <v>65</v>
      </c>
      <c r="AJ33" s="8" t="s">
        <v>66</v>
      </c>
      <c r="AK33" s="41" t="s">
        <v>37</v>
      </c>
      <c r="AL33" s="41" t="s">
        <v>38</v>
      </c>
      <c r="AM33" s="41" t="s">
        <v>39</v>
      </c>
    </row>
    <row r="34" spans="1:46" s="195" customFormat="1" ht="15.75" customHeight="1">
      <c r="B34" s="153">
        <v>1</v>
      </c>
      <c r="C34" s="256"/>
      <c r="D34" s="154"/>
      <c r="E34" s="155"/>
      <c r="F34" s="156"/>
      <c r="G34" s="156"/>
      <c r="H34" s="157"/>
      <c r="I34" s="158"/>
      <c r="J34" s="159"/>
      <c r="K34" s="160"/>
      <c r="L34" s="161"/>
      <c r="M34" s="158"/>
      <c r="N34" s="162"/>
      <c r="O34" s="163"/>
      <c r="P34" s="164"/>
      <c r="Q34" s="165"/>
      <c r="R34" s="164"/>
      <c r="S34" s="165"/>
      <c r="T34" s="166"/>
      <c r="U34" s="241" t="str">
        <f t="shared" ref="U34:U39" si="36">IF(H34="","",(AE34+AI34))</f>
        <v/>
      </c>
      <c r="V34" s="73" t="str">
        <f t="shared" ref="V34:V39" si="37">IF(H34="","",IF(OR(AND(AB34&lt;0,AC34&lt;0,AD34&lt;0),AND(AF34&lt;0,AG34&lt;0,AH34&lt;0)),0,IF(($W$4-F34)&lt;16,35,IF(($W$4-F34)&lt;18,25,IF(($W$4-F34)&gt;20,0,15)))))</f>
        <v/>
      </c>
      <c r="W34" s="167" t="str">
        <f t="shared" ref="W34:W39" si="38">IF(H34="","",ROUND(AA34*AM34,1)*Z34+V34)</f>
        <v/>
      </c>
      <c r="X34" s="245" t="str">
        <f t="shared" ref="X34:X39" si="39">IF(H34=""," ",ROUND(AA34*U34,1)*Z34+IF(AE34=0,0,IF(AI34=0,0,V34)))</f>
        <v xml:space="preserve"> </v>
      </c>
      <c r="Y34" s="26"/>
      <c r="Z34" s="76">
        <f t="shared" ref="Z34:Z39" si="40">IF(D34="K",1.4,1)</f>
        <v>1</v>
      </c>
      <c r="AA34" s="77" t="e">
        <f t="shared" ref="AA34:AA39" si="41">IF(H34&lt;175.508,10^(0.75194503*((LOG10(H34/175.508))^2)),1)</f>
        <v>#NUM!</v>
      </c>
      <c r="AB34" s="24">
        <f t="shared" ref="AB34:AB39" si="42">IF(J34="z",I34,IF(J34="x",I34*(-1),0))</f>
        <v>0</v>
      </c>
      <c r="AC34" s="24">
        <f t="shared" ref="AC34:AC39" si="43">IF(L34="z",K34,IF(L34="x",K34*(-1),0))</f>
        <v>0</v>
      </c>
      <c r="AD34" s="24">
        <f t="shared" ref="AD34:AD39" si="44">IF(N34="z",M34,IF(N34="x",M34*(-1),0))</f>
        <v>0</v>
      </c>
      <c r="AE34" s="25">
        <f t="shared" ref="AE34:AE39" si="45">IF(AND(AB34&lt;0,AC34&lt;0,AD34&lt;0),0,MAX(AB34:AD34))</f>
        <v>0</v>
      </c>
      <c r="AF34" s="24">
        <f t="shared" ref="AF34:AF39" si="46">IF(P34="z",O34,IF(P34="x",O34*(-1),0))</f>
        <v>0</v>
      </c>
      <c r="AG34" s="24">
        <f t="shared" ref="AG34:AG39" si="47">IF(R34="z",Q34,IF(R34="x",Q34*(-1),0))</f>
        <v>0</v>
      </c>
      <c r="AH34" s="24">
        <f t="shared" ref="AH34:AH39" si="48">IF(T34="z",S34,IF(T34="x",S34*(-1),0))</f>
        <v>0</v>
      </c>
      <c r="AI34" s="78">
        <f t="shared" ref="AI34:AI39" si="49">IF(AND(AF34&lt;0,AG34&lt;0,AH34&lt;0),0,MAX(AF34:AH34))</f>
        <v>0</v>
      </c>
      <c r="AJ34" s="250">
        <f t="shared" ref="AJ34:AJ39" si="50">AE34+AI34</f>
        <v>0</v>
      </c>
      <c r="AK34" s="43" t="e">
        <f t="shared" ref="AK34:AK39" si="51">IF(ISTEXT(N34),AE34,LARGE(I34:M34,1))</f>
        <v>#NUM!</v>
      </c>
      <c r="AL34" s="43" t="e">
        <f t="shared" ref="AL34:AL39" si="52">IF(ISTEXT(T34),AI34,LARGE(O34:S34,1))</f>
        <v>#NUM!</v>
      </c>
      <c r="AM34" s="43" t="e">
        <f t="shared" ref="AM34:AM39" si="53">AK34+AL34</f>
        <v>#NUM!</v>
      </c>
      <c r="AN34" s="26"/>
      <c r="AP34" s="26"/>
      <c r="AQ34" s="26"/>
      <c r="AR34" s="26"/>
      <c r="AS34" s="26"/>
      <c r="AT34" s="26"/>
    </row>
    <row r="35" spans="1:46" s="26" customFormat="1" ht="15.75" customHeight="1">
      <c r="B35" s="60">
        <v>2</v>
      </c>
      <c r="C35" s="257"/>
      <c r="D35" s="124"/>
      <c r="E35" s="61"/>
      <c r="F35" s="62"/>
      <c r="G35" s="62"/>
      <c r="H35" s="63"/>
      <c r="I35" s="64"/>
      <c r="J35" s="65"/>
      <c r="K35" s="66"/>
      <c r="L35" s="65"/>
      <c r="M35" s="64"/>
      <c r="N35" s="79"/>
      <c r="O35" s="69"/>
      <c r="P35" s="70"/>
      <c r="Q35" s="71"/>
      <c r="R35" s="70"/>
      <c r="S35" s="64"/>
      <c r="T35" s="72"/>
      <c r="U35" s="242" t="str">
        <f t="shared" si="36"/>
        <v/>
      </c>
      <c r="V35" s="73" t="str">
        <f t="shared" si="37"/>
        <v/>
      </c>
      <c r="W35" s="75" t="str">
        <f t="shared" si="38"/>
        <v/>
      </c>
      <c r="X35" s="246" t="str">
        <f t="shared" si="39"/>
        <v xml:space="preserve"> </v>
      </c>
      <c r="Z35" s="76">
        <f t="shared" si="40"/>
        <v>1</v>
      </c>
      <c r="AA35" s="77" t="e">
        <f t="shared" si="41"/>
        <v>#NUM!</v>
      </c>
      <c r="AB35" s="24">
        <f t="shared" si="42"/>
        <v>0</v>
      </c>
      <c r="AC35" s="24">
        <f t="shared" si="43"/>
        <v>0</v>
      </c>
      <c r="AD35" s="24">
        <f t="shared" si="44"/>
        <v>0</v>
      </c>
      <c r="AE35" s="25">
        <f t="shared" si="45"/>
        <v>0</v>
      </c>
      <c r="AF35" s="24">
        <f t="shared" si="46"/>
        <v>0</v>
      </c>
      <c r="AG35" s="24">
        <f t="shared" si="47"/>
        <v>0</v>
      </c>
      <c r="AH35" s="24">
        <f t="shared" si="48"/>
        <v>0</v>
      </c>
      <c r="AI35" s="78">
        <f t="shared" si="49"/>
        <v>0</v>
      </c>
      <c r="AJ35" s="250">
        <f t="shared" si="50"/>
        <v>0</v>
      </c>
      <c r="AK35" s="43" t="e">
        <f t="shared" si="51"/>
        <v>#NUM!</v>
      </c>
      <c r="AL35" s="43" t="e">
        <f t="shared" si="52"/>
        <v>#NUM!</v>
      </c>
      <c r="AM35" s="43" t="e">
        <f t="shared" si="53"/>
        <v>#NUM!</v>
      </c>
      <c r="AO35" s="195"/>
    </row>
    <row r="36" spans="1:46" s="26" customFormat="1" ht="15.75" customHeight="1">
      <c r="A36" s="26" t="s">
        <v>77</v>
      </c>
      <c r="B36" s="60">
        <v>3</v>
      </c>
      <c r="C36" s="257"/>
      <c r="D36" s="124"/>
      <c r="E36" s="61"/>
      <c r="F36" s="62"/>
      <c r="G36" s="62"/>
      <c r="H36" s="63"/>
      <c r="I36" s="64"/>
      <c r="J36" s="65"/>
      <c r="K36" s="66"/>
      <c r="L36" s="65"/>
      <c r="M36" s="64"/>
      <c r="N36" s="72"/>
      <c r="O36" s="69"/>
      <c r="P36" s="70"/>
      <c r="Q36" s="71"/>
      <c r="R36" s="70"/>
      <c r="S36" s="71"/>
      <c r="T36" s="72"/>
      <c r="U36" s="242" t="str">
        <f t="shared" si="36"/>
        <v/>
      </c>
      <c r="V36" s="73" t="str">
        <f t="shared" si="37"/>
        <v/>
      </c>
      <c r="W36" s="75" t="str">
        <f t="shared" si="38"/>
        <v/>
      </c>
      <c r="X36" s="246" t="str">
        <f t="shared" si="39"/>
        <v xml:space="preserve"> </v>
      </c>
      <c r="Y36" s="150"/>
      <c r="Z36" s="76">
        <f t="shared" si="40"/>
        <v>1</v>
      </c>
      <c r="AA36" s="77" t="e">
        <f t="shared" si="41"/>
        <v>#NUM!</v>
      </c>
      <c r="AB36" s="24">
        <f t="shared" si="42"/>
        <v>0</v>
      </c>
      <c r="AC36" s="24">
        <f t="shared" si="43"/>
        <v>0</v>
      </c>
      <c r="AD36" s="24">
        <f t="shared" si="44"/>
        <v>0</v>
      </c>
      <c r="AE36" s="25">
        <f t="shared" si="45"/>
        <v>0</v>
      </c>
      <c r="AF36" s="24">
        <f t="shared" si="46"/>
        <v>0</v>
      </c>
      <c r="AG36" s="24">
        <f t="shared" si="47"/>
        <v>0</v>
      </c>
      <c r="AH36" s="24">
        <f t="shared" si="48"/>
        <v>0</v>
      </c>
      <c r="AI36" s="78">
        <f t="shared" si="49"/>
        <v>0</v>
      </c>
      <c r="AJ36" s="250">
        <f t="shared" si="50"/>
        <v>0</v>
      </c>
      <c r="AK36" s="43" t="e">
        <f t="shared" si="51"/>
        <v>#NUM!</v>
      </c>
      <c r="AL36" s="43" t="e">
        <f t="shared" si="52"/>
        <v>#NUM!</v>
      </c>
      <c r="AM36" s="43" t="e">
        <f t="shared" si="53"/>
        <v>#NUM!</v>
      </c>
      <c r="AO36" s="195"/>
    </row>
    <row r="37" spans="1:46" s="26" customFormat="1" ht="15.75" customHeight="1">
      <c r="B37" s="201">
        <v>4</v>
      </c>
      <c r="C37" s="124"/>
      <c r="D37" s="124"/>
      <c r="E37" s="61"/>
      <c r="F37" s="62"/>
      <c r="G37" s="183"/>
      <c r="H37" s="63"/>
      <c r="I37" s="203"/>
      <c r="J37" s="204"/>
      <c r="K37" s="205"/>
      <c r="L37" s="204"/>
      <c r="M37" s="203"/>
      <c r="N37" s="206"/>
      <c r="O37" s="207"/>
      <c r="P37" s="208"/>
      <c r="Q37" s="209"/>
      <c r="R37" s="208"/>
      <c r="S37" s="209"/>
      <c r="T37" s="206"/>
      <c r="U37" s="242" t="str">
        <f t="shared" si="36"/>
        <v/>
      </c>
      <c r="V37" s="193" t="str">
        <f t="shared" si="37"/>
        <v/>
      </c>
      <c r="W37" s="210" t="str">
        <f t="shared" si="38"/>
        <v/>
      </c>
      <c r="X37" s="246" t="str">
        <f t="shared" si="39"/>
        <v xml:space="preserve"> </v>
      </c>
      <c r="Y37" s="195"/>
      <c r="Z37" s="196">
        <f t="shared" si="40"/>
        <v>1</v>
      </c>
      <c r="AA37" s="77" t="e">
        <f t="shared" si="41"/>
        <v>#NUM!</v>
      </c>
      <c r="AB37" s="197">
        <f t="shared" si="42"/>
        <v>0</v>
      </c>
      <c r="AC37" s="197">
        <f t="shared" si="43"/>
        <v>0</v>
      </c>
      <c r="AD37" s="197">
        <f t="shared" si="44"/>
        <v>0</v>
      </c>
      <c r="AE37" s="198">
        <f t="shared" si="45"/>
        <v>0</v>
      </c>
      <c r="AF37" s="197">
        <f t="shared" si="46"/>
        <v>0</v>
      </c>
      <c r="AG37" s="197">
        <f t="shared" si="47"/>
        <v>0</v>
      </c>
      <c r="AH37" s="197">
        <f t="shared" si="48"/>
        <v>0</v>
      </c>
      <c r="AI37" s="199">
        <f t="shared" si="49"/>
        <v>0</v>
      </c>
      <c r="AJ37" s="250">
        <f t="shared" si="50"/>
        <v>0</v>
      </c>
      <c r="AK37" s="200" t="e">
        <f t="shared" si="51"/>
        <v>#NUM!</v>
      </c>
      <c r="AL37" s="200" t="e">
        <f t="shared" si="52"/>
        <v>#NUM!</v>
      </c>
      <c r="AM37" s="200" t="e">
        <f t="shared" si="53"/>
        <v>#NUM!</v>
      </c>
      <c r="AN37" s="195"/>
      <c r="AO37" s="260"/>
      <c r="AP37" s="195"/>
      <c r="AQ37" s="195"/>
      <c r="AR37" s="195"/>
      <c r="AS37" s="195"/>
      <c r="AT37" s="195"/>
    </row>
    <row r="38" spans="1:46" s="26" customFormat="1" ht="15.75" customHeight="1">
      <c r="B38" s="60">
        <v>5</v>
      </c>
      <c r="C38" s="257"/>
      <c r="D38" s="124"/>
      <c r="E38" s="61"/>
      <c r="F38" s="62"/>
      <c r="G38" s="62"/>
      <c r="H38" s="63"/>
      <c r="I38" s="64"/>
      <c r="J38" s="65"/>
      <c r="K38" s="66"/>
      <c r="L38" s="65"/>
      <c r="M38" s="64"/>
      <c r="N38" s="72"/>
      <c r="O38" s="69"/>
      <c r="P38" s="70"/>
      <c r="Q38" s="71"/>
      <c r="R38" s="70"/>
      <c r="S38" s="71"/>
      <c r="T38" s="72"/>
      <c r="U38" s="243" t="str">
        <f t="shared" si="36"/>
        <v/>
      </c>
      <c r="V38" s="73" t="str">
        <f t="shared" si="37"/>
        <v/>
      </c>
      <c r="W38" s="75" t="str">
        <f t="shared" si="38"/>
        <v/>
      </c>
      <c r="X38" s="247" t="str">
        <f t="shared" si="39"/>
        <v xml:space="preserve"> </v>
      </c>
      <c r="Z38" s="76">
        <f t="shared" si="40"/>
        <v>1</v>
      </c>
      <c r="AA38" s="77" t="e">
        <f t="shared" si="41"/>
        <v>#NUM!</v>
      </c>
      <c r="AB38" s="24">
        <f t="shared" si="42"/>
        <v>0</v>
      </c>
      <c r="AC38" s="24">
        <f t="shared" si="43"/>
        <v>0</v>
      </c>
      <c r="AD38" s="24">
        <f t="shared" si="44"/>
        <v>0</v>
      </c>
      <c r="AE38" s="25">
        <f t="shared" si="45"/>
        <v>0</v>
      </c>
      <c r="AF38" s="24">
        <f t="shared" si="46"/>
        <v>0</v>
      </c>
      <c r="AG38" s="24">
        <f t="shared" si="47"/>
        <v>0</v>
      </c>
      <c r="AH38" s="24">
        <f t="shared" si="48"/>
        <v>0</v>
      </c>
      <c r="AI38" s="78">
        <f t="shared" si="49"/>
        <v>0</v>
      </c>
      <c r="AJ38" s="250">
        <f t="shared" si="50"/>
        <v>0</v>
      </c>
      <c r="AK38" s="43" t="e">
        <f t="shared" si="51"/>
        <v>#NUM!</v>
      </c>
      <c r="AL38" s="43" t="e">
        <f t="shared" si="52"/>
        <v>#NUM!</v>
      </c>
      <c r="AM38" s="43" t="e">
        <f t="shared" si="53"/>
        <v>#NUM!</v>
      </c>
      <c r="AO38" s="195"/>
    </row>
    <row r="39" spans="1:46" s="26" customFormat="1" ht="15.75" customHeight="1" thickBot="1">
      <c r="B39" s="211">
        <v>6</v>
      </c>
      <c r="C39" s="258"/>
      <c r="D39" s="212"/>
      <c r="E39" s="213"/>
      <c r="F39" s="214"/>
      <c r="G39" s="214"/>
      <c r="H39" s="215"/>
      <c r="I39" s="216"/>
      <c r="J39" s="217"/>
      <c r="K39" s="218"/>
      <c r="L39" s="217"/>
      <c r="M39" s="216"/>
      <c r="N39" s="222"/>
      <c r="O39" s="219"/>
      <c r="P39" s="220"/>
      <c r="Q39" s="221"/>
      <c r="R39" s="220"/>
      <c r="S39" s="221"/>
      <c r="T39" s="222"/>
      <c r="U39" s="244" t="str">
        <f t="shared" si="36"/>
        <v/>
      </c>
      <c r="V39" s="223" t="str">
        <f t="shared" si="37"/>
        <v/>
      </c>
      <c r="W39" s="224" t="str">
        <f t="shared" si="38"/>
        <v/>
      </c>
      <c r="X39" s="248" t="str">
        <f t="shared" si="39"/>
        <v xml:space="preserve"> </v>
      </c>
      <c r="Z39" s="76">
        <f t="shared" si="40"/>
        <v>1</v>
      </c>
      <c r="AA39" s="77" t="e">
        <f t="shared" si="41"/>
        <v>#NUM!</v>
      </c>
      <c r="AB39" s="91">
        <f t="shared" si="42"/>
        <v>0</v>
      </c>
      <c r="AC39" s="91">
        <f t="shared" si="43"/>
        <v>0</v>
      </c>
      <c r="AD39" s="91">
        <f t="shared" si="44"/>
        <v>0</v>
      </c>
      <c r="AE39" s="25">
        <f t="shared" si="45"/>
        <v>0</v>
      </c>
      <c r="AF39" s="24">
        <f t="shared" si="46"/>
        <v>0</v>
      </c>
      <c r="AG39" s="24">
        <f t="shared" si="47"/>
        <v>0</v>
      </c>
      <c r="AH39" s="24">
        <f t="shared" si="48"/>
        <v>0</v>
      </c>
      <c r="AI39" s="78">
        <f t="shared" si="49"/>
        <v>0</v>
      </c>
      <c r="AJ39" s="250">
        <f t="shared" si="50"/>
        <v>0</v>
      </c>
      <c r="AK39" s="43" t="e">
        <f t="shared" si="51"/>
        <v>#NUM!</v>
      </c>
      <c r="AL39" s="43" t="e">
        <f t="shared" si="52"/>
        <v>#NUM!</v>
      </c>
      <c r="AM39" s="43" t="e">
        <f t="shared" si="53"/>
        <v>#NUM!</v>
      </c>
      <c r="AO39" s="195"/>
    </row>
    <row r="40" spans="1:46" s="26" customFormat="1" ht="16.5" customHeight="1" thickBot="1">
      <c r="B40" s="92"/>
      <c r="C40" s="92"/>
      <c r="D40" s="92"/>
      <c r="E40" s="93"/>
      <c r="F40" s="92"/>
      <c r="G40" s="92"/>
      <c r="H40" s="94"/>
      <c r="I40" s="95"/>
      <c r="J40" s="96"/>
      <c r="K40" s="95"/>
      <c r="L40" s="97"/>
      <c r="M40" s="95"/>
      <c r="N40" s="96"/>
      <c r="O40" s="95"/>
      <c r="P40" s="96"/>
      <c r="Q40" s="98"/>
      <c r="R40" s="96"/>
      <c r="S40" s="98"/>
      <c r="T40" s="96"/>
      <c r="U40" s="99"/>
      <c r="V40" s="372">
        <f>ROUND(IF(COUNTA(F34:F39)=6,SUM(W34:W39)-MIN(W34:W39),SUM(W34:W39)),1)</f>
        <v>0</v>
      </c>
      <c r="W40" s="373"/>
      <c r="X40" s="152">
        <f>ROUND(IF(COUNTA(H34:H39)=6,SUM(X34:X39)-MIN(X34:X39),SUM(X34:X39)),1)</f>
        <v>0</v>
      </c>
      <c r="Y40" s="151"/>
      <c r="Z40" s="100"/>
      <c r="AA40" s="77">
        <f>G34</f>
        <v>0</v>
      </c>
      <c r="AB40" s="101"/>
      <c r="AC40" s="101"/>
      <c r="AD40" s="102"/>
      <c r="AE40" s="103"/>
      <c r="AF40" s="24"/>
      <c r="AG40" s="24"/>
      <c r="AH40" s="24"/>
      <c r="AI40" s="25"/>
      <c r="AJ40" s="250"/>
      <c r="AK40" s="44"/>
      <c r="AL40" s="44"/>
      <c r="AM40" s="44"/>
      <c r="AO40" s="195"/>
    </row>
    <row r="41" spans="1:46">
      <c r="B41" s="92"/>
      <c r="C41" s="92"/>
      <c r="D41" s="93"/>
      <c r="E41" s="92"/>
      <c r="F41" s="92"/>
      <c r="G41" s="93"/>
      <c r="H41" s="92"/>
      <c r="I41" s="92"/>
      <c r="J41" s="93"/>
      <c r="K41" s="92"/>
      <c r="L41" s="92"/>
      <c r="M41" s="93"/>
      <c r="N41" s="92"/>
      <c r="O41" s="92"/>
      <c r="P41" s="93"/>
      <c r="Q41" s="92"/>
      <c r="R41" s="92"/>
      <c r="S41" s="93"/>
      <c r="T41" s="92"/>
      <c r="U41" s="92"/>
      <c r="V41" s="93"/>
      <c r="W41" s="92"/>
      <c r="X41" s="92"/>
    </row>
    <row r="42" spans="1:46" s="28" customFormat="1" ht="15" customHeight="1">
      <c r="B42" s="363" t="s">
        <v>75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51"/>
      <c r="R42" s="52"/>
      <c r="S42" s="51"/>
      <c r="T42" s="52"/>
      <c r="U42" s="51"/>
      <c r="V42" s="51"/>
      <c r="W42" s="51"/>
      <c r="X42" s="53"/>
      <c r="Y42" s="27"/>
      <c r="Z42" s="27"/>
      <c r="AA42" s="29"/>
      <c r="AB42" s="30"/>
      <c r="AC42" s="30"/>
      <c r="AD42" s="30"/>
      <c r="AE42" s="31"/>
      <c r="AF42" s="30"/>
      <c r="AG42" s="30"/>
      <c r="AH42" s="30"/>
      <c r="AI42" s="31"/>
      <c r="AJ42" s="263"/>
      <c r="AK42" s="42"/>
      <c r="AL42" s="42"/>
      <c r="AM42" s="42"/>
      <c r="AO42" s="27"/>
    </row>
    <row r="43" spans="1:46" s="28" customFormat="1" ht="6" customHeight="1" thickBo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2"/>
      <c r="S43" s="51"/>
      <c r="T43" s="52"/>
      <c r="U43" s="51"/>
      <c r="V43" s="51"/>
      <c r="W43" s="51"/>
      <c r="X43" s="53"/>
      <c r="Y43" s="27"/>
      <c r="Z43" s="27"/>
      <c r="AA43" s="29"/>
      <c r="AB43" s="30"/>
      <c r="AC43" s="30"/>
      <c r="AD43" s="30"/>
      <c r="AE43" s="31"/>
      <c r="AF43" s="30"/>
      <c r="AG43" s="30"/>
      <c r="AH43" s="30"/>
      <c r="AI43" s="31"/>
      <c r="AJ43" s="263"/>
      <c r="AK43" s="42"/>
      <c r="AL43" s="42"/>
      <c r="AM43" s="42"/>
      <c r="AO43" s="27"/>
    </row>
    <row r="44" spans="1:46" ht="11.25" customHeight="1">
      <c r="B44" s="349" t="s">
        <v>25</v>
      </c>
      <c r="C44" s="384" t="s">
        <v>63</v>
      </c>
      <c r="D44" s="353" t="s">
        <v>43</v>
      </c>
      <c r="E44" s="345" t="s">
        <v>0</v>
      </c>
      <c r="F44" s="347" t="s">
        <v>1</v>
      </c>
      <c r="G44" s="170"/>
      <c r="H44" s="328" t="s">
        <v>3</v>
      </c>
      <c r="I44" s="355" t="s">
        <v>4</v>
      </c>
      <c r="J44" s="356"/>
      <c r="K44" s="356"/>
      <c r="L44" s="356"/>
      <c r="M44" s="356"/>
      <c r="N44" s="357"/>
      <c r="O44" s="358" t="s">
        <v>5</v>
      </c>
      <c r="P44" s="356"/>
      <c r="Q44" s="356"/>
      <c r="R44" s="356"/>
      <c r="S44" s="356"/>
      <c r="T44" s="359"/>
      <c r="U44" s="328" t="s">
        <v>6</v>
      </c>
      <c r="V44" s="54" t="s">
        <v>11</v>
      </c>
      <c r="W44" s="331" t="s">
        <v>40</v>
      </c>
      <c r="X44" s="331" t="s">
        <v>41</v>
      </c>
      <c r="Y44" s="5"/>
      <c r="Z44" s="5"/>
      <c r="AA44" s="9"/>
      <c r="AB44" s="56"/>
      <c r="AC44" s="56"/>
      <c r="AD44" s="56"/>
      <c r="AE44" s="57"/>
      <c r="AF44" s="56"/>
      <c r="AG44" s="56"/>
      <c r="AH44" s="56"/>
      <c r="AI44" s="57"/>
      <c r="AJ44" s="8"/>
    </row>
    <row r="45" spans="1:46" ht="11.25" customHeight="1" thickBot="1">
      <c r="B45" s="352"/>
      <c r="C45" s="385"/>
      <c r="D45" s="354"/>
      <c r="E45" s="360"/>
      <c r="F45" s="361"/>
      <c r="G45" s="171"/>
      <c r="H45" s="329"/>
      <c r="I45" s="333">
        <v>1</v>
      </c>
      <c r="J45" s="334"/>
      <c r="K45" s="335">
        <v>2</v>
      </c>
      <c r="L45" s="336"/>
      <c r="M45" s="336">
        <v>3</v>
      </c>
      <c r="N45" s="337"/>
      <c r="O45" s="338">
        <v>1</v>
      </c>
      <c r="P45" s="339"/>
      <c r="Q45" s="336">
        <v>2</v>
      </c>
      <c r="R45" s="336"/>
      <c r="S45" s="336">
        <v>3</v>
      </c>
      <c r="T45" s="340"/>
      <c r="U45" s="330"/>
      <c r="V45" s="142" t="s">
        <v>23</v>
      </c>
      <c r="W45" s="332"/>
      <c r="X45" s="332"/>
      <c r="Y45" s="106"/>
      <c r="Z45" s="106"/>
      <c r="AA45" s="9"/>
      <c r="AB45" s="56"/>
      <c r="AC45" s="56"/>
      <c r="AD45" s="56"/>
      <c r="AE45" s="57" t="s">
        <v>64</v>
      </c>
      <c r="AF45" s="56"/>
      <c r="AG45" s="56"/>
      <c r="AH45" s="56"/>
      <c r="AI45" s="57" t="s">
        <v>65</v>
      </c>
      <c r="AJ45" s="8" t="s">
        <v>66</v>
      </c>
      <c r="AK45" s="41" t="s">
        <v>37</v>
      </c>
      <c r="AL45" s="41" t="s">
        <v>38</v>
      </c>
      <c r="AM45" s="41" t="s">
        <v>39</v>
      </c>
    </row>
    <row r="46" spans="1:46" s="26" customFormat="1" ht="15.75" customHeight="1">
      <c r="B46" s="153">
        <v>1</v>
      </c>
      <c r="C46" s="256"/>
      <c r="D46" s="154"/>
      <c r="E46" s="155"/>
      <c r="F46" s="132"/>
      <c r="G46" s="156"/>
      <c r="H46" s="157"/>
      <c r="I46" s="158"/>
      <c r="J46" s="159"/>
      <c r="K46" s="160"/>
      <c r="L46" s="161"/>
      <c r="M46" s="158"/>
      <c r="N46" s="162"/>
      <c r="O46" s="163"/>
      <c r="P46" s="164"/>
      <c r="Q46" s="165"/>
      <c r="R46" s="164"/>
      <c r="S46" s="165"/>
      <c r="T46" s="166"/>
      <c r="U46" s="241" t="str">
        <f t="shared" ref="U46:U51" si="54">IF(H46="","",(AE46+AI46))</f>
        <v/>
      </c>
      <c r="V46" s="73" t="str">
        <f t="shared" ref="V46:V51" si="55">IF(H46="","",IF(OR(AND(AB46&lt;0,AC46&lt;0,AD46&lt;0),AND(AF46&lt;0,AG46&lt;0,AH46&lt;0)),0,IF(($W$4-F46)&lt;16,35,IF(($W$4-F46)&lt;18,25,IF(($W$4-F46)&gt;20,0,15)))))</f>
        <v/>
      </c>
      <c r="W46" s="167" t="str">
        <f t="shared" ref="W46:W51" si="56">IF(H46="","",ROUND(AA46*AM46,1)*Z46+V46)</f>
        <v/>
      </c>
      <c r="X46" s="245" t="str">
        <f t="shared" ref="X46:X51" si="57">IF(H46=""," ",ROUND(AA46*U46,1)*Z46+IF(AE46=0,0,IF(AI46=0,0,V46)))</f>
        <v xml:space="preserve"> </v>
      </c>
      <c r="Z46" s="76">
        <f t="shared" ref="Z46:Z51" si="58">IF(D46="K",1.4,1)</f>
        <v>1</v>
      </c>
      <c r="AA46" s="77" t="e">
        <f t="shared" ref="AA46:AA51" si="59">IF(H46&lt;175.508,10^(0.75194503*((LOG10(H46/175.508))^2)),1)</f>
        <v>#NUM!</v>
      </c>
      <c r="AB46" s="24">
        <f t="shared" ref="AB46:AB51" si="60">IF(J46="z",I46,IF(J46="x",I46*(-1),0))</f>
        <v>0</v>
      </c>
      <c r="AC46" s="24">
        <f t="shared" ref="AC46:AC51" si="61">IF(L46="z",K46,IF(L46="x",K46*(-1),0))</f>
        <v>0</v>
      </c>
      <c r="AD46" s="24">
        <f t="shared" ref="AD46:AD51" si="62">IF(N46="z",M46,IF(N46="x",M46*(-1),0))</f>
        <v>0</v>
      </c>
      <c r="AE46" s="25">
        <f t="shared" ref="AE46:AE51" si="63">IF(AND(AB46&lt;0,AC46&lt;0,AD46&lt;0),0,MAX(AB46:AD46))</f>
        <v>0</v>
      </c>
      <c r="AF46" s="24">
        <f t="shared" ref="AF46:AF51" si="64">IF(P46="z",O46,IF(P46="x",O46*(-1),0))</f>
        <v>0</v>
      </c>
      <c r="AG46" s="24">
        <f t="shared" ref="AG46:AG51" si="65">IF(R46="z",Q46,IF(R46="x",Q46*(-1),0))</f>
        <v>0</v>
      </c>
      <c r="AH46" s="24">
        <f t="shared" ref="AH46:AH51" si="66">IF(T46="z",S46,IF(T46="x",S46*(-1),0))</f>
        <v>0</v>
      </c>
      <c r="AI46" s="78">
        <f t="shared" ref="AI46:AI51" si="67">IF(AND(AF46&lt;0,AG46&lt;0,AH46&lt;0),0,MAX(AF46:AH46))</f>
        <v>0</v>
      </c>
      <c r="AJ46" s="250">
        <f t="shared" ref="AJ46:AJ51" si="68">AE46+AI46</f>
        <v>0</v>
      </c>
      <c r="AK46" s="43" t="e">
        <f t="shared" ref="AK46:AK51" si="69">IF(ISTEXT(N46),AE46,LARGE(I46:M46,1))</f>
        <v>#NUM!</v>
      </c>
      <c r="AL46" s="43" t="e">
        <f t="shared" ref="AL46:AL51" si="70">IF(ISTEXT(T46),AI46,LARGE(O46:S46,1))</f>
        <v>#NUM!</v>
      </c>
      <c r="AM46" s="43" t="e">
        <f t="shared" ref="AM46:AM51" si="71">AK46+AL46</f>
        <v>#NUM!</v>
      </c>
      <c r="AO46" s="195"/>
    </row>
    <row r="47" spans="1:46" s="26" customFormat="1" ht="15.75" customHeight="1">
      <c r="B47" s="60">
        <v>2</v>
      </c>
      <c r="C47" s="257"/>
      <c r="D47" s="124"/>
      <c r="E47" s="61"/>
      <c r="F47" s="131"/>
      <c r="G47" s="62"/>
      <c r="H47" s="63"/>
      <c r="I47" s="64"/>
      <c r="J47" s="65"/>
      <c r="K47" s="66"/>
      <c r="L47" s="65"/>
      <c r="M47" s="64"/>
      <c r="N47" s="72"/>
      <c r="O47" s="69"/>
      <c r="P47" s="70"/>
      <c r="Q47" s="71"/>
      <c r="R47" s="70"/>
      <c r="S47" s="71"/>
      <c r="T47" s="72"/>
      <c r="U47" s="242" t="str">
        <f t="shared" si="54"/>
        <v/>
      </c>
      <c r="V47" s="73" t="str">
        <f t="shared" si="55"/>
        <v/>
      </c>
      <c r="W47" s="75" t="str">
        <f t="shared" si="56"/>
        <v/>
      </c>
      <c r="X47" s="246" t="str">
        <f t="shared" si="57"/>
        <v xml:space="preserve"> </v>
      </c>
      <c r="Z47" s="76">
        <f t="shared" si="58"/>
        <v>1</v>
      </c>
      <c r="AA47" s="77" t="e">
        <f t="shared" si="59"/>
        <v>#NUM!</v>
      </c>
      <c r="AB47" s="24">
        <f t="shared" si="60"/>
        <v>0</v>
      </c>
      <c r="AC47" s="24">
        <f t="shared" si="61"/>
        <v>0</v>
      </c>
      <c r="AD47" s="24">
        <f t="shared" si="62"/>
        <v>0</v>
      </c>
      <c r="AE47" s="25">
        <f t="shared" si="63"/>
        <v>0</v>
      </c>
      <c r="AF47" s="24">
        <f t="shared" si="64"/>
        <v>0</v>
      </c>
      <c r="AG47" s="24">
        <f t="shared" si="65"/>
        <v>0</v>
      </c>
      <c r="AH47" s="24">
        <f t="shared" si="66"/>
        <v>0</v>
      </c>
      <c r="AI47" s="78">
        <f t="shared" si="67"/>
        <v>0</v>
      </c>
      <c r="AJ47" s="250">
        <f t="shared" si="68"/>
        <v>0</v>
      </c>
      <c r="AK47" s="43" t="e">
        <f t="shared" si="69"/>
        <v>#NUM!</v>
      </c>
      <c r="AL47" s="43" t="e">
        <f t="shared" si="70"/>
        <v>#NUM!</v>
      </c>
      <c r="AM47" s="43" t="e">
        <f t="shared" si="71"/>
        <v>#NUM!</v>
      </c>
      <c r="AO47" s="195"/>
    </row>
    <row r="48" spans="1:46" s="26" customFormat="1" ht="15.75" customHeight="1">
      <c r="A48" s="26" t="s">
        <v>77</v>
      </c>
      <c r="B48" s="60">
        <v>3</v>
      </c>
      <c r="C48" s="257"/>
      <c r="D48" s="124"/>
      <c r="E48" s="61"/>
      <c r="F48" s="132"/>
      <c r="G48" s="62"/>
      <c r="H48" s="63"/>
      <c r="I48" s="64"/>
      <c r="J48" s="65"/>
      <c r="K48" s="66"/>
      <c r="L48" s="65"/>
      <c r="M48" s="64"/>
      <c r="N48" s="79"/>
      <c r="O48" s="69"/>
      <c r="P48" s="70"/>
      <c r="Q48" s="71"/>
      <c r="R48" s="70"/>
      <c r="S48" s="64"/>
      <c r="T48" s="72"/>
      <c r="U48" s="242" t="str">
        <f t="shared" si="54"/>
        <v/>
      </c>
      <c r="V48" s="73" t="str">
        <f t="shared" si="55"/>
        <v/>
      </c>
      <c r="W48" s="75" t="str">
        <f t="shared" si="56"/>
        <v/>
      </c>
      <c r="X48" s="246" t="str">
        <f t="shared" si="57"/>
        <v xml:space="preserve"> </v>
      </c>
      <c r="Z48" s="76">
        <f t="shared" si="58"/>
        <v>1</v>
      </c>
      <c r="AA48" s="77" t="e">
        <f t="shared" si="59"/>
        <v>#NUM!</v>
      </c>
      <c r="AB48" s="24">
        <f t="shared" si="60"/>
        <v>0</v>
      </c>
      <c r="AC48" s="24">
        <f t="shared" si="61"/>
        <v>0</v>
      </c>
      <c r="AD48" s="24">
        <f t="shared" si="62"/>
        <v>0</v>
      </c>
      <c r="AE48" s="25">
        <f t="shared" si="63"/>
        <v>0</v>
      </c>
      <c r="AF48" s="24">
        <f t="shared" si="64"/>
        <v>0</v>
      </c>
      <c r="AG48" s="24">
        <f t="shared" si="65"/>
        <v>0</v>
      </c>
      <c r="AH48" s="24">
        <f t="shared" si="66"/>
        <v>0</v>
      </c>
      <c r="AI48" s="78">
        <f t="shared" si="67"/>
        <v>0</v>
      </c>
      <c r="AJ48" s="250">
        <f t="shared" si="68"/>
        <v>0</v>
      </c>
      <c r="AK48" s="43" t="e">
        <f t="shared" si="69"/>
        <v>#NUM!</v>
      </c>
      <c r="AL48" s="43" t="e">
        <f t="shared" si="70"/>
        <v>#NUM!</v>
      </c>
      <c r="AM48" s="43" t="e">
        <f t="shared" si="71"/>
        <v>#NUM!</v>
      </c>
      <c r="AO48" s="195"/>
    </row>
    <row r="49" spans="1:46" s="26" customFormat="1" ht="18" customHeight="1">
      <c r="B49" s="60">
        <v>4</v>
      </c>
      <c r="C49" s="257"/>
      <c r="D49" s="124"/>
      <c r="E49" s="61"/>
      <c r="F49" s="131"/>
      <c r="G49" s="62"/>
      <c r="H49" s="63"/>
      <c r="I49" s="64"/>
      <c r="J49" s="65"/>
      <c r="K49" s="66"/>
      <c r="L49" s="65"/>
      <c r="M49" s="64"/>
      <c r="N49" s="72"/>
      <c r="O49" s="69"/>
      <c r="P49" s="70"/>
      <c r="Q49" s="71"/>
      <c r="R49" s="70"/>
      <c r="S49" s="71"/>
      <c r="T49" s="72"/>
      <c r="U49" s="242" t="str">
        <f t="shared" si="54"/>
        <v/>
      </c>
      <c r="V49" s="73" t="str">
        <f t="shared" si="55"/>
        <v/>
      </c>
      <c r="W49" s="75" t="str">
        <f t="shared" si="56"/>
        <v/>
      </c>
      <c r="X49" s="246" t="str">
        <f t="shared" si="57"/>
        <v xml:space="preserve"> </v>
      </c>
      <c r="Z49" s="76">
        <f t="shared" si="58"/>
        <v>1</v>
      </c>
      <c r="AA49" s="77" t="e">
        <f t="shared" si="59"/>
        <v>#NUM!</v>
      </c>
      <c r="AB49" s="24">
        <f t="shared" si="60"/>
        <v>0</v>
      </c>
      <c r="AC49" s="24">
        <f t="shared" si="61"/>
        <v>0</v>
      </c>
      <c r="AD49" s="24">
        <f t="shared" si="62"/>
        <v>0</v>
      </c>
      <c r="AE49" s="25">
        <f t="shared" si="63"/>
        <v>0</v>
      </c>
      <c r="AF49" s="24">
        <f t="shared" si="64"/>
        <v>0</v>
      </c>
      <c r="AG49" s="24">
        <f t="shared" si="65"/>
        <v>0</v>
      </c>
      <c r="AH49" s="24">
        <f t="shared" si="66"/>
        <v>0</v>
      </c>
      <c r="AI49" s="78">
        <f t="shared" si="67"/>
        <v>0</v>
      </c>
      <c r="AJ49" s="250">
        <f t="shared" si="68"/>
        <v>0</v>
      </c>
      <c r="AK49" s="43" t="e">
        <f t="shared" si="69"/>
        <v>#NUM!</v>
      </c>
      <c r="AL49" s="43" t="e">
        <f t="shared" si="70"/>
        <v>#NUM!</v>
      </c>
      <c r="AM49" s="43" t="e">
        <f t="shared" si="71"/>
        <v>#NUM!</v>
      </c>
      <c r="AO49" s="260"/>
    </row>
    <row r="50" spans="1:46" s="26" customFormat="1" ht="15.75" customHeight="1">
      <c r="B50" s="60">
        <v>5</v>
      </c>
      <c r="C50" s="257"/>
      <c r="D50" s="124"/>
      <c r="E50" s="61"/>
      <c r="F50" s="131"/>
      <c r="G50" s="62"/>
      <c r="H50" s="63"/>
      <c r="I50" s="64"/>
      <c r="J50" s="65"/>
      <c r="K50" s="66"/>
      <c r="L50" s="65"/>
      <c r="M50" s="64"/>
      <c r="N50" s="72"/>
      <c r="O50" s="69"/>
      <c r="P50" s="70"/>
      <c r="Q50" s="71"/>
      <c r="R50" s="70"/>
      <c r="S50" s="71"/>
      <c r="T50" s="72"/>
      <c r="U50" s="242" t="str">
        <f t="shared" si="54"/>
        <v/>
      </c>
      <c r="V50" s="73" t="str">
        <f t="shared" si="55"/>
        <v/>
      </c>
      <c r="W50" s="75" t="str">
        <f t="shared" si="56"/>
        <v/>
      </c>
      <c r="X50" s="246" t="str">
        <f t="shared" si="57"/>
        <v xml:space="preserve"> </v>
      </c>
      <c r="Z50" s="76">
        <f t="shared" si="58"/>
        <v>1</v>
      </c>
      <c r="AA50" s="77" t="e">
        <f t="shared" si="59"/>
        <v>#NUM!</v>
      </c>
      <c r="AB50" s="24">
        <f t="shared" si="60"/>
        <v>0</v>
      </c>
      <c r="AC50" s="24">
        <f t="shared" si="61"/>
        <v>0</v>
      </c>
      <c r="AD50" s="24">
        <f t="shared" si="62"/>
        <v>0</v>
      </c>
      <c r="AE50" s="25">
        <f t="shared" si="63"/>
        <v>0</v>
      </c>
      <c r="AF50" s="24">
        <f t="shared" si="64"/>
        <v>0</v>
      </c>
      <c r="AG50" s="24">
        <f t="shared" si="65"/>
        <v>0</v>
      </c>
      <c r="AH50" s="24">
        <f t="shared" si="66"/>
        <v>0</v>
      </c>
      <c r="AI50" s="78">
        <f t="shared" si="67"/>
        <v>0</v>
      </c>
      <c r="AJ50" s="250">
        <f t="shared" si="68"/>
        <v>0</v>
      </c>
      <c r="AK50" s="43" t="e">
        <f t="shared" si="69"/>
        <v>#NUM!</v>
      </c>
      <c r="AL50" s="43" t="e">
        <f t="shared" si="70"/>
        <v>#NUM!</v>
      </c>
      <c r="AM50" s="43" t="e">
        <f t="shared" si="71"/>
        <v>#NUM!</v>
      </c>
      <c r="AO50" s="195"/>
    </row>
    <row r="51" spans="1:46" s="26" customFormat="1" ht="15.75" customHeight="1" thickBot="1">
      <c r="B51" s="80">
        <v>6</v>
      </c>
      <c r="C51" s="259"/>
      <c r="D51" s="125"/>
      <c r="E51" s="81"/>
      <c r="F51" s="179"/>
      <c r="G51" s="82"/>
      <c r="H51" s="83"/>
      <c r="I51" s="84"/>
      <c r="J51" s="85"/>
      <c r="K51" s="86"/>
      <c r="L51" s="85"/>
      <c r="M51" s="84"/>
      <c r="N51" s="87"/>
      <c r="O51" s="88"/>
      <c r="P51" s="89"/>
      <c r="Q51" s="90"/>
      <c r="R51" s="89"/>
      <c r="S51" s="90"/>
      <c r="T51" s="87"/>
      <c r="U51" s="244" t="str">
        <f t="shared" si="54"/>
        <v/>
      </c>
      <c r="V51" s="168" t="str">
        <f t="shared" si="55"/>
        <v/>
      </c>
      <c r="W51" s="169" t="str">
        <f t="shared" si="56"/>
        <v/>
      </c>
      <c r="X51" s="248" t="str">
        <f t="shared" si="57"/>
        <v xml:space="preserve"> </v>
      </c>
      <c r="Y51" s="150"/>
      <c r="Z51" s="76">
        <f t="shared" si="58"/>
        <v>1</v>
      </c>
      <c r="AA51" s="77" t="e">
        <f t="shared" si="59"/>
        <v>#NUM!</v>
      </c>
      <c r="AB51" s="91">
        <f t="shared" si="60"/>
        <v>0</v>
      </c>
      <c r="AC51" s="91">
        <f t="shared" si="61"/>
        <v>0</v>
      </c>
      <c r="AD51" s="91">
        <f t="shared" si="62"/>
        <v>0</v>
      </c>
      <c r="AE51" s="25">
        <f t="shared" si="63"/>
        <v>0</v>
      </c>
      <c r="AF51" s="24">
        <f t="shared" si="64"/>
        <v>0</v>
      </c>
      <c r="AG51" s="24">
        <f t="shared" si="65"/>
        <v>0</v>
      </c>
      <c r="AH51" s="24">
        <f t="shared" si="66"/>
        <v>0</v>
      </c>
      <c r="AI51" s="78">
        <f t="shared" si="67"/>
        <v>0</v>
      </c>
      <c r="AJ51" s="250">
        <f t="shared" si="68"/>
        <v>0</v>
      </c>
      <c r="AK51" s="43" t="e">
        <f t="shared" si="69"/>
        <v>#NUM!</v>
      </c>
      <c r="AL51" s="43" t="e">
        <f t="shared" si="70"/>
        <v>#NUM!</v>
      </c>
      <c r="AM51" s="43" t="e">
        <f t="shared" si="71"/>
        <v>#NUM!</v>
      </c>
      <c r="AO51" s="195"/>
    </row>
    <row r="52" spans="1:46" s="26" customFormat="1" ht="16.5" customHeight="1" thickBot="1">
      <c r="B52" s="92"/>
      <c r="C52" s="92"/>
      <c r="D52" s="92"/>
      <c r="E52" s="93"/>
      <c r="F52" s="92"/>
      <c r="G52" s="226">
        <f>G51</f>
        <v>0</v>
      </c>
      <c r="H52" s="94"/>
      <c r="I52" s="95"/>
      <c r="J52" s="96"/>
      <c r="K52" s="95"/>
      <c r="L52" s="97"/>
      <c r="M52" s="95"/>
      <c r="N52" s="96"/>
      <c r="O52" s="95"/>
      <c r="P52" s="96"/>
      <c r="Q52" s="98"/>
      <c r="R52" s="96"/>
      <c r="S52" s="98"/>
      <c r="T52" s="96"/>
      <c r="U52" s="99"/>
      <c r="V52" s="372">
        <f>ROUND(IF(COUNTA(F46:F51)=6,SUM(W46:W51)-MIN(W46:W51),SUM(W46:W51)),1)</f>
        <v>0</v>
      </c>
      <c r="W52" s="373"/>
      <c r="X52" s="152">
        <f>ROUND(IF(COUNTA(H46:H51)=6,SUM(X46:X51)-MIN(X46:X51),SUM(X46:X51)),1)</f>
        <v>0</v>
      </c>
      <c r="Y52" s="151"/>
      <c r="Z52" s="100"/>
      <c r="AA52" s="77">
        <f>G46</f>
        <v>0</v>
      </c>
      <c r="AB52" s="101"/>
      <c r="AC52" s="101"/>
      <c r="AD52" s="102"/>
      <c r="AE52" s="103"/>
      <c r="AF52" s="24"/>
      <c r="AG52" s="24"/>
      <c r="AH52" s="24"/>
      <c r="AI52" s="25"/>
      <c r="AJ52" s="250"/>
      <c r="AK52" s="44"/>
      <c r="AL52" s="44"/>
      <c r="AM52" s="44"/>
      <c r="AO52" s="195"/>
    </row>
    <row r="53" spans="1:46">
      <c r="B53" s="22"/>
      <c r="C53" s="22"/>
      <c r="D53" s="22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7"/>
      <c r="P53" s="10"/>
      <c r="Q53" s="12"/>
      <c r="R53" s="12"/>
      <c r="S53" s="12"/>
      <c r="T53" s="12"/>
      <c r="U53" s="12"/>
      <c r="V53" s="12"/>
      <c r="W53" s="12"/>
      <c r="X53" s="104"/>
      <c r="Y53" s="105"/>
      <c r="Z53" s="105"/>
      <c r="AA53" s="104"/>
      <c r="AB53" s="104"/>
      <c r="AC53" s="104"/>
      <c r="AD53" s="104"/>
      <c r="AE53" s="8"/>
      <c r="AF53" s="7"/>
      <c r="AG53" s="7"/>
      <c r="AH53" s="7"/>
      <c r="AI53" s="8"/>
      <c r="AJ53" s="8"/>
    </row>
    <row r="54" spans="1:46" s="28" customFormat="1" ht="15" customHeight="1">
      <c r="B54" s="363" t="s">
        <v>75</v>
      </c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51"/>
      <c r="R54" s="52"/>
      <c r="S54" s="51"/>
      <c r="T54" s="52"/>
      <c r="U54" s="51"/>
      <c r="V54" s="51"/>
      <c r="W54" s="51"/>
      <c r="X54" s="53"/>
      <c r="Y54" s="27"/>
      <c r="Z54" s="27"/>
      <c r="AA54" s="29"/>
      <c r="AB54" s="30"/>
      <c r="AC54" s="30"/>
      <c r="AD54" s="30"/>
      <c r="AE54" s="31"/>
      <c r="AF54" s="30"/>
      <c r="AG54" s="30"/>
      <c r="AH54" s="30"/>
      <c r="AI54" s="31"/>
      <c r="AJ54" s="263"/>
      <c r="AK54" s="42"/>
      <c r="AL54" s="42"/>
      <c r="AM54" s="42"/>
      <c r="AO54" s="27"/>
    </row>
    <row r="55" spans="1:46" s="28" customFormat="1" ht="6" customHeight="1" thickBot="1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1"/>
      <c r="R55" s="52"/>
      <c r="S55" s="51"/>
      <c r="T55" s="52"/>
      <c r="U55" s="51"/>
      <c r="V55" s="51"/>
      <c r="W55" s="51"/>
      <c r="X55" s="53"/>
      <c r="Y55" s="27"/>
      <c r="Z55" s="27"/>
      <c r="AA55" s="29"/>
      <c r="AB55" s="30"/>
      <c r="AC55" s="30"/>
      <c r="AD55" s="30"/>
      <c r="AE55" s="31"/>
      <c r="AF55" s="30"/>
      <c r="AG55" s="30"/>
      <c r="AH55" s="30"/>
      <c r="AI55" s="31"/>
      <c r="AJ55" s="263"/>
      <c r="AK55" s="42"/>
      <c r="AL55" s="42"/>
      <c r="AM55" s="42"/>
      <c r="AO55" s="27"/>
    </row>
    <row r="56" spans="1:46" ht="11.25" customHeight="1">
      <c r="B56" s="349" t="s">
        <v>25</v>
      </c>
      <c r="C56" s="384" t="s">
        <v>63</v>
      </c>
      <c r="D56" s="353" t="s">
        <v>43</v>
      </c>
      <c r="E56" s="345" t="s">
        <v>0</v>
      </c>
      <c r="F56" s="347" t="s">
        <v>1</v>
      </c>
      <c r="G56" s="252" t="s">
        <v>61</v>
      </c>
      <c r="H56" s="328" t="s">
        <v>3</v>
      </c>
      <c r="I56" s="355" t="s">
        <v>4</v>
      </c>
      <c r="J56" s="356"/>
      <c r="K56" s="356"/>
      <c r="L56" s="356"/>
      <c r="M56" s="356"/>
      <c r="N56" s="357"/>
      <c r="O56" s="358" t="s">
        <v>5</v>
      </c>
      <c r="P56" s="356"/>
      <c r="Q56" s="356"/>
      <c r="R56" s="356"/>
      <c r="S56" s="356"/>
      <c r="T56" s="359"/>
      <c r="U56" s="328" t="s">
        <v>6</v>
      </c>
      <c r="V56" s="255" t="s">
        <v>11</v>
      </c>
      <c r="W56" s="331" t="s">
        <v>40</v>
      </c>
      <c r="X56" s="331" t="s">
        <v>41</v>
      </c>
      <c r="Y56" s="5"/>
      <c r="Z56" s="5"/>
      <c r="AA56" s="9"/>
      <c r="AB56" s="56"/>
      <c r="AC56" s="56"/>
      <c r="AD56" s="56"/>
      <c r="AE56" s="57"/>
      <c r="AF56" s="56"/>
      <c r="AG56" s="56"/>
      <c r="AH56" s="56"/>
      <c r="AI56" s="57"/>
      <c r="AJ56" s="8"/>
    </row>
    <row r="57" spans="1:46" ht="11.25" customHeight="1" thickBot="1">
      <c r="B57" s="352"/>
      <c r="C57" s="385"/>
      <c r="D57" s="354"/>
      <c r="E57" s="360"/>
      <c r="F57" s="361"/>
      <c r="G57" s="253" t="s">
        <v>60</v>
      </c>
      <c r="H57" s="329"/>
      <c r="I57" s="333">
        <v>1</v>
      </c>
      <c r="J57" s="334"/>
      <c r="K57" s="335">
        <v>2</v>
      </c>
      <c r="L57" s="336"/>
      <c r="M57" s="336">
        <v>3</v>
      </c>
      <c r="N57" s="337"/>
      <c r="O57" s="338">
        <v>1</v>
      </c>
      <c r="P57" s="339"/>
      <c r="Q57" s="336">
        <v>2</v>
      </c>
      <c r="R57" s="336"/>
      <c r="S57" s="336">
        <v>3</v>
      </c>
      <c r="T57" s="340"/>
      <c r="U57" s="330"/>
      <c r="V57" s="142" t="s">
        <v>23</v>
      </c>
      <c r="W57" s="332"/>
      <c r="X57" s="332"/>
      <c r="Y57" s="106"/>
      <c r="Z57" s="106"/>
      <c r="AA57" s="9"/>
      <c r="AB57" s="56"/>
      <c r="AC57" s="56"/>
      <c r="AD57" s="56"/>
      <c r="AE57" s="57" t="s">
        <v>64</v>
      </c>
      <c r="AF57" s="56"/>
      <c r="AG57" s="56"/>
      <c r="AH57" s="56"/>
      <c r="AI57" s="57" t="s">
        <v>65</v>
      </c>
      <c r="AJ57" s="8" t="s">
        <v>66</v>
      </c>
      <c r="AK57" s="41" t="s">
        <v>37</v>
      </c>
      <c r="AL57" s="41" t="s">
        <v>38</v>
      </c>
      <c r="AM57" s="41" t="s">
        <v>39</v>
      </c>
    </row>
    <row r="58" spans="1:46" s="195" customFormat="1" ht="15.75" customHeight="1">
      <c r="B58" s="153">
        <v>1</v>
      </c>
      <c r="C58" s="256"/>
      <c r="D58" s="154"/>
      <c r="E58" s="155"/>
      <c r="F58" s="156"/>
      <c r="G58" s="156"/>
      <c r="H58" s="157"/>
      <c r="I58" s="158"/>
      <c r="J58" s="159"/>
      <c r="K58" s="160"/>
      <c r="L58" s="161"/>
      <c r="M58" s="158"/>
      <c r="N58" s="162"/>
      <c r="O58" s="163"/>
      <c r="P58" s="164"/>
      <c r="Q58" s="165"/>
      <c r="R58" s="164"/>
      <c r="S58" s="165"/>
      <c r="T58" s="166"/>
      <c r="U58" s="241" t="str">
        <f t="shared" ref="U58:U63" si="72">IF(H58="","",(AE58+AI58))</f>
        <v/>
      </c>
      <c r="V58" s="73" t="str">
        <f t="shared" ref="V58:V63" si="73">IF(H58="","",IF(OR(AND(AB58&lt;0,AC58&lt;0,AD58&lt;0),AND(AF58&lt;0,AG58&lt;0,AH58&lt;0)),0,IF(($W$4-F58)&lt;16,35,IF(($W$4-F58)&lt;18,25,IF(($W$4-F58)&gt;20,0,15)))))</f>
        <v/>
      </c>
      <c r="W58" s="167" t="str">
        <f t="shared" ref="W58:W63" si="74">IF(H58="","",ROUND(AA58*AM58,1)*Z58+V58)</f>
        <v/>
      </c>
      <c r="X58" s="245" t="str">
        <f t="shared" ref="X58:X63" si="75">IF(H58=""," ",ROUND(AA58*U58,1)*Z58+IF(AE58=0,0,IF(AI58=0,0,V58)))</f>
        <v xml:space="preserve"> </v>
      </c>
      <c r="Y58" s="26"/>
      <c r="Z58" s="76">
        <f t="shared" ref="Z58:Z63" si="76">IF(D58="K",1.4,1)</f>
        <v>1</v>
      </c>
      <c r="AA58" s="77" t="e">
        <f t="shared" ref="AA58:AA63" si="77">IF(H58&lt;175.508,10^(0.75194503*((LOG10(H58/175.508))^2)),1)</f>
        <v>#NUM!</v>
      </c>
      <c r="AB58" s="24">
        <f t="shared" ref="AB58:AB63" si="78">IF(J58="z",I58,IF(J58="x",I58*(-1),0))</f>
        <v>0</v>
      </c>
      <c r="AC58" s="24">
        <f t="shared" ref="AC58:AC63" si="79">IF(L58="z",K58,IF(L58="x",K58*(-1),0))</f>
        <v>0</v>
      </c>
      <c r="AD58" s="24">
        <f t="shared" ref="AD58:AD63" si="80">IF(N58="z",M58,IF(N58="x",M58*(-1),0))</f>
        <v>0</v>
      </c>
      <c r="AE58" s="25">
        <f t="shared" ref="AE58:AE63" si="81">IF(AND(AB58&lt;0,AC58&lt;0,AD58&lt;0),0,MAX(AB58:AD58))</f>
        <v>0</v>
      </c>
      <c r="AF58" s="24">
        <f t="shared" ref="AF58:AF63" si="82">IF(P58="z",O58,IF(P58="x",O58*(-1),0))</f>
        <v>0</v>
      </c>
      <c r="AG58" s="24">
        <f t="shared" ref="AG58:AG63" si="83">IF(R58="z",Q58,IF(R58="x",Q58*(-1),0))</f>
        <v>0</v>
      </c>
      <c r="AH58" s="24">
        <f t="shared" ref="AH58:AH63" si="84">IF(T58="z",S58,IF(T58="x",S58*(-1),0))</f>
        <v>0</v>
      </c>
      <c r="AI58" s="78">
        <f t="shared" ref="AI58:AI63" si="85">IF(AND(AF58&lt;0,AG58&lt;0,AH58&lt;0),0,MAX(AF58:AH58))</f>
        <v>0</v>
      </c>
      <c r="AJ58" s="250">
        <f t="shared" ref="AJ58:AJ63" si="86">AE58+AI58</f>
        <v>0</v>
      </c>
      <c r="AK58" s="43" t="e">
        <f t="shared" ref="AK58:AK63" si="87">IF(ISTEXT(N58),AE58,LARGE(I58:M58,1))</f>
        <v>#NUM!</v>
      </c>
      <c r="AL58" s="43" t="e">
        <f t="shared" ref="AL58:AL63" si="88">IF(ISTEXT(T58),AI58,LARGE(O58:S58,1))</f>
        <v>#NUM!</v>
      </c>
      <c r="AM58" s="43" t="e">
        <f t="shared" ref="AM58:AM63" si="89">AK58+AL58</f>
        <v>#NUM!</v>
      </c>
      <c r="AN58" s="26"/>
      <c r="AP58" s="26"/>
      <c r="AQ58" s="26"/>
      <c r="AR58" s="26"/>
      <c r="AS58" s="26"/>
      <c r="AT58" s="26"/>
    </row>
    <row r="59" spans="1:46" s="26" customFormat="1" ht="15.75" customHeight="1">
      <c r="B59" s="60">
        <v>2</v>
      </c>
      <c r="C59" s="257"/>
      <c r="D59" s="124"/>
      <c r="E59" s="61"/>
      <c r="F59" s="62"/>
      <c r="G59" s="62"/>
      <c r="H59" s="63"/>
      <c r="I59" s="64"/>
      <c r="J59" s="65"/>
      <c r="K59" s="66"/>
      <c r="L59" s="65"/>
      <c r="M59" s="64"/>
      <c r="N59" s="79"/>
      <c r="O59" s="69"/>
      <c r="P59" s="70"/>
      <c r="Q59" s="71"/>
      <c r="R59" s="70"/>
      <c r="S59" s="64"/>
      <c r="T59" s="72"/>
      <c r="U59" s="242" t="str">
        <f t="shared" si="72"/>
        <v/>
      </c>
      <c r="V59" s="73" t="str">
        <f t="shared" si="73"/>
        <v/>
      </c>
      <c r="W59" s="75" t="str">
        <f t="shared" si="74"/>
        <v/>
      </c>
      <c r="X59" s="246" t="str">
        <f t="shared" si="75"/>
        <v xml:space="preserve"> </v>
      </c>
      <c r="Z59" s="76">
        <f t="shared" si="76"/>
        <v>1</v>
      </c>
      <c r="AA59" s="77" t="e">
        <f t="shared" si="77"/>
        <v>#NUM!</v>
      </c>
      <c r="AB59" s="24">
        <f t="shared" si="78"/>
        <v>0</v>
      </c>
      <c r="AC59" s="24">
        <f t="shared" si="79"/>
        <v>0</v>
      </c>
      <c r="AD59" s="24">
        <f t="shared" si="80"/>
        <v>0</v>
      </c>
      <c r="AE59" s="25">
        <f t="shared" si="81"/>
        <v>0</v>
      </c>
      <c r="AF59" s="24">
        <f t="shared" si="82"/>
        <v>0</v>
      </c>
      <c r="AG59" s="24">
        <f t="shared" si="83"/>
        <v>0</v>
      </c>
      <c r="AH59" s="24">
        <f t="shared" si="84"/>
        <v>0</v>
      </c>
      <c r="AI59" s="78">
        <f t="shared" si="85"/>
        <v>0</v>
      </c>
      <c r="AJ59" s="250">
        <f t="shared" si="86"/>
        <v>0</v>
      </c>
      <c r="AK59" s="43" t="e">
        <f t="shared" si="87"/>
        <v>#NUM!</v>
      </c>
      <c r="AL59" s="43" t="e">
        <f t="shared" si="88"/>
        <v>#NUM!</v>
      </c>
      <c r="AM59" s="43" t="e">
        <f t="shared" si="89"/>
        <v>#NUM!</v>
      </c>
      <c r="AO59" s="195"/>
    </row>
    <row r="60" spans="1:46" s="26" customFormat="1" ht="15.75" customHeight="1">
      <c r="A60" s="26" t="s">
        <v>77</v>
      </c>
      <c r="B60" s="60">
        <v>3</v>
      </c>
      <c r="C60" s="257"/>
      <c r="D60" s="124"/>
      <c r="E60" s="61"/>
      <c r="F60" s="62"/>
      <c r="G60" s="62"/>
      <c r="H60" s="63"/>
      <c r="I60" s="64"/>
      <c r="J60" s="65"/>
      <c r="K60" s="66"/>
      <c r="L60" s="65"/>
      <c r="M60" s="64"/>
      <c r="N60" s="72"/>
      <c r="O60" s="69"/>
      <c r="P60" s="70"/>
      <c r="Q60" s="71"/>
      <c r="R60" s="70"/>
      <c r="S60" s="71"/>
      <c r="T60" s="72"/>
      <c r="U60" s="242" t="str">
        <f t="shared" si="72"/>
        <v/>
      </c>
      <c r="V60" s="73" t="str">
        <f t="shared" si="73"/>
        <v/>
      </c>
      <c r="W60" s="75" t="str">
        <f t="shared" si="74"/>
        <v/>
      </c>
      <c r="X60" s="246" t="str">
        <f t="shared" si="75"/>
        <v xml:space="preserve"> </v>
      </c>
      <c r="Y60" s="150"/>
      <c r="Z60" s="76">
        <f t="shared" si="76"/>
        <v>1</v>
      </c>
      <c r="AA60" s="77" t="e">
        <f t="shared" si="77"/>
        <v>#NUM!</v>
      </c>
      <c r="AB60" s="24">
        <f t="shared" si="78"/>
        <v>0</v>
      </c>
      <c r="AC60" s="24">
        <f t="shared" si="79"/>
        <v>0</v>
      </c>
      <c r="AD60" s="24">
        <f t="shared" si="80"/>
        <v>0</v>
      </c>
      <c r="AE60" s="25">
        <f t="shared" si="81"/>
        <v>0</v>
      </c>
      <c r="AF60" s="24">
        <f t="shared" si="82"/>
        <v>0</v>
      </c>
      <c r="AG60" s="24">
        <f t="shared" si="83"/>
        <v>0</v>
      </c>
      <c r="AH60" s="24">
        <f t="shared" si="84"/>
        <v>0</v>
      </c>
      <c r="AI60" s="78">
        <f t="shared" si="85"/>
        <v>0</v>
      </c>
      <c r="AJ60" s="250">
        <f t="shared" si="86"/>
        <v>0</v>
      </c>
      <c r="AK60" s="43" t="e">
        <f t="shared" si="87"/>
        <v>#NUM!</v>
      </c>
      <c r="AL60" s="43" t="e">
        <f t="shared" si="88"/>
        <v>#NUM!</v>
      </c>
      <c r="AM60" s="43" t="e">
        <f t="shared" si="89"/>
        <v>#NUM!</v>
      </c>
      <c r="AO60" s="195"/>
    </row>
    <row r="61" spans="1:46" s="26" customFormat="1" ht="15.75" customHeight="1">
      <c r="B61" s="201">
        <v>4</v>
      </c>
      <c r="C61" s="124"/>
      <c r="D61" s="124"/>
      <c r="E61" s="61"/>
      <c r="F61" s="62"/>
      <c r="G61" s="183"/>
      <c r="H61" s="63"/>
      <c r="I61" s="203"/>
      <c r="J61" s="204"/>
      <c r="K61" s="205"/>
      <c r="L61" s="204"/>
      <c r="M61" s="203"/>
      <c r="N61" s="206"/>
      <c r="O61" s="207"/>
      <c r="P61" s="208"/>
      <c r="Q61" s="209"/>
      <c r="R61" s="208"/>
      <c r="S61" s="209"/>
      <c r="T61" s="206"/>
      <c r="U61" s="242" t="str">
        <f t="shared" si="72"/>
        <v/>
      </c>
      <c r="V61" s="193" t="str">
        <f t="shared" si="73"/>
        <v/>
      </c>
      <c r="W61" s="210" t="str">
        <f t="shared" si="74"/>
        <v/>
      </c>
      <c r="X61" s="246" t="str">
        <f t="shared" si="75"/>
        <v xml:space="preserve"> </v>
      </c>
      <c r="Y61" s="195"/>
      <c r="Z61" s="196">
        <f t="shared" si="76"/>
        <v>1</v>
      </c>
      <c r="AA61" s="77" t="e">
        <f t="shared" si="77"/>
        <v>#NUM!</v>
      </c>
      <c r="AB61" s="197">
        <f t="shared" si="78"/>
        <v>0</v>
      </c>
      <c r="AC61" s="197">
        <f t="shared" si="79"/>
        <v>0</v>
      </c>
      <c r="AD61" s="197">
        <f t="shared" si="80"/>
        <v>0</v>
      </c>
      <c r="AE61" s="198">
        <f t="shared" si="81"/>
        <v>0</v>
      </c>
      <c r="AF61" s="197">
        <f t="shared" si="82"/>
        <v>0</v>
      </c>
      <c r="AG61" s="197">
        <f t="shared" si="83"/>
        <v>0</v>
      </c>
      <c r="AH61" s="197">
        <f t="shared" si="84"/>
        <v>0</v>
      </c>
      <c r="AI61" s="199">
        <f t="shared" si="85"/>
        <v>0</v>
      </c>
      <c r="AJ61" s="250">
        <f t="shared" si="86"/>
        <v>0</v>
      </c>
      <c r="AK61" s="200" t="e">
        <f t="shared" si="87"/>
        <v>#NUM!</v>
      </c>
      <c r="AL61" s="200" t="e">
        <f t="shared" si="88"/>
        <v>#NUM!</v>
      </c>
      <c r="AM61" s="200" t="e">
        <f t="shared" si="89"/>
        <v>#NUM!</v>
      </c>
      <c r="AN61" s="195"/>
      <c r="AO61" s="260"/>
      <c r="AP61" s="195"/>
      <c r="AQ61" s="195"/>
      <c r="AR61" s="195"/>
      <c r="AS61" s="195"/>
      <c r="AT61" s="195"/>
    </row>
    <row r="62" spans="1:46" s="26" customFormat="1" ht="15.75" customHeight="1">
      <c r="B62" s="60">
        <v>5</v>
      </c>
      <c r="C62" s="257"/>
      <c r="D62" s="124"/>
      <c r="E62" s="61"/>
      <c r="F62" s="62"/>
      <c r="G62" s="62"/>
      <c r="H62" s="63"/>
      <c r="I62" s="64"/>
      <c r="J62" s="65"/>
      <c r="K62" s="66"/>
      <c r="L62" s="65"/>
      <c r="M62" s="64"/>
      <c r="N62" s="72"/>
      <c r="O62" s="69"/>
      <c r="P62" s="70"/>
      <c r="Q62" s="71"/>
      <c r="R62" s="70"/>
      <c r="S62" s="71"/>
      <c r="T62" s="72"/>
      <c r="U62" s="243" t="str">
        <f t="shared" si="72"/>
        <v/>
      </c>
      <c r="V62" s="73" t="str">
        <f t="shared" si="73"/>
        <v/>
      </c>
      <c r="W62" s="75" t="str">
        <f t="shared" si="74"/>
        <v/>
      </c>
      <c r="X62" s="247" t="str">
        <f t="shared" si="75"/>
        <v xml:space="preserve"> </v>
      </c>
      <c r="Z62" s="76">
        <f t="shared" si="76"/>
        <v>1</v>
      </c>
      <c r="AA62" s="77" t="e">
        <f t="shared" si="77"/>
        <v>#NUM!</v>
      </c>
      <c r="AB62" s="24">
        <f t="shared" si="78"/>
        <v>0</v>
      </c>
      <c r="AC62" s="24">
        <f t="shared" si="79"/>
        <v>0</v>
      </c>
      <c r="AD62" s="24">
        <f t="shared" si="80"/>
        <v>0</v>
      </c>
      <c r="AE62" s="25">
        <f t="shared" si="81"/>
        <v>0</v>
      </c>
      <c r="AF62" s="24">
        <f t="shared" si="82"/>
        <v>0</v>
      </c>
      <c r="AG62" s="24">
        <f t="shared" si="83"/>
        <v>0</v>
      </c>
      <c r="AH62" s="24">
        <f t="shared" si="84"/>
        <v>0</v>
      </c>
      <c r="AI62" s="78">
        <f t="shared" si="85"/>
        <v>0</v>
      </c>
      <c r="AJ62" s="250">
        <f t="shared" si="86"/>
        <v>0</v>
      </c>
      <c r="AK62" s="43" t="e">
        <f t="shared" si="87"/>
        <v>#NUM!</v>
      </c>
      <c r="AL62" s="43" t="e">
        <f t="shared" si="88"/>
        <v>#NUM!</v>
      </c>
      <c r="AM62" s="43" t="e">
        <f t="shared" si="89"/>
        <v>#NUM!</v>
      </c>
      <c r="AO62" s="195"/>
    </row>
    <row r="63" spans="1:46" s="26" customFormat="1" ht="15.75" customHeight="1" thickBot="1">
      <c r="B63" s="211">
        <v>6</v>
      </c>
      <c r="C63" s="258"/>
      <c r="D63" s="212"/>
      <c r="E63" s="213"/>
      <c r="F63" s="214"/>
      <c r="G63" s="214"/>
      <c r="H63" s="215"/>
      <c r="I63" s="216"/>
      <c r="J63" s="217"/>
      <c r="K63" s="218"/>
      <c r="L63" s="217"/>
      <c r="M63" s="216"/>
      <c r="N63" s="222"/>
      <c r="O63" s="219"/>
      <c r="P63" s="220"/>
      <c r="Q63" s="221"/>
      <c r="R63" s="220"/>
      <c r="S63" s="221"/>
      <c r="T63" s="222"/>
      <c r="U63" s="244" t="str">
        <f t="shared" si="72"/>
        <v/>
      </c>
      <c r="V63" s="223" t="str">
        <f t="shared" si="73"/>
        <v/>
      </c>
      <c r="W63" s="224" t="str">
        <f t="shared" si="74"/>
        <v/>
      </c>
      <c r="X63" s="248" t="str">
        <f t="shared" si="75"/>
        <v xml:space="preserve"> </v>
      </c>
      <c r="Z63" s="76">
        <f t="shared" si="76"/>
        <v>1</v>
      </c>
      <c r="AA63" s="77" t="e">
        <f t="shared" si="77"/>
        <v>#NUM!</v>
      </c>
      <c r="AB63" s="91">
        <f t="shared" si="78"/>
        <v>0</v>
      </c>
      <c r="AC63" s="91">
        <f t="shared" si="79"/>
        <v>0</v>
      </c>
      <c r="AD63" s="91">
        <f t="shared" si="80"/>
        <v>0</v>
      </c>
      <c r="AE63" s="25">
        <f t="shared" si="81"/>
        <v>0</v>
      </c>
      <c r="AF63" s="24">
        <f t="shared" si="82"/>
        <v>0</v>
      </c>
      <c r="AG63" s="24">
        <f t="shared" si="83"/>
        <v>0</v>
      </c>
      <c r="AH63" s="24">
        <f t="shared" si="84"/>
        <v>0</v>
      </c>
      <c r="AI63" s="78">
        <f t="shared" si="85"/>
        <v>0</v>
      </c>
      <c r="AJ63" s="250">
        <f t="shared" si="86"/>
        <v>0</v>
      </c>
      <c r="AK63" s="43" t="e">
        <f t="shared" si="87"/>
        <v>#NUM!</v>
      </c>
      <c r="AL63" s="43" t="e">
        <f t="shared" si="88"/>
        <v>#NUM!</v>
      </c>
      <c r="AM63" s="43" t="e">
        <f t="shared" si="89"/>
        <v>#NUM!</v>
      </c>
      <c r="AO63" s="195"/>
    </row>
    <row r="64" spans="1:46" s="26" customFormat="1" ht="16.5" customHeight="1" thickBot="1">
      <c r="B64" s="92"/>
      <c r="C64" s="92"/>
      <c r="D64" s="92"/>
      <c r="E64" s="93"/>
      <c r="F64" s="92"/>
      <c r="G64" s="92"/>
      <c r="H64" s="94"/>
      <c r="I64" s="95"/>
      <c r="J64" s="96"/>
      <c r="K64" s="95"/>
      <c r="L64" s="97"/>
      <c r="M64" s="95"/>
      <c r="N64" s="96"/>
      <c r="O64" s="95"/>
      <c r="P64" s="96"/>
      <c r="Q64" s="98"/>
      <c r="R64" s="96"/>
      <c r="S64" s="98"/>
      <c r="T64" s="96"/>
      <c r="U64" s="99"/>
      <c r="V64" s="372">
        <f>ROUND(IF(COUNTA(F58:F63)=6,SUM(W58:W63)-MIN(W58:W63),SUM(W58:W63)),1)</f>
        <v>0</v>
      </c>
      <c r="W64" s="373"/>
      <c r="X64" s="152">
        <f>ROUND(IF(COUNTA(H58:H63)=6,SUM(X58:X63)-MIN(X58:X63),SUM(X58:X63)),1)</f>
        <v>0</v>
      </c>
      <c r="Y64" s="151"/>
      <c r="Z64" s="100"/>
      <c r="AA64" s="77">
        <f>G58</f>
        <v>0</v>
      </c>
      <c r="AB64" s="101"/>
      <c r="AC64" s="101"/>
      <c r="AD64" s="102"/>
      <c r="AE64" s="103"/>
      <c r="AF64" s="24"/>
      <c r="AG64" s="24"/>
      <c r="AH64" s="24"/>
      <c r="AI64" s="25"/>
      <c r="AJ64" s="250"/>
      <c r="AK64" s="44"/>
      <c r="AL64" s="44"/>
      <c r="AM64" s="44"/>
      <c r="AO64" s="195"/>
    </row>
    <row r="65" spans="1:46">
      <c r="B65" s="22"/>
      <c r="C65" s="22"/>
      <c r="D65" s="22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17"/>
      <c r="P65" s="10"/>
      <c r="Q65" s="12"/>
      <c r="R65" s="12"/>
      <c r="S65" s="12"/>
      <c r="T65" s="12"/>
      <c r="U65" s="12"/>
      <c r="V65" s="12"/>
      <c r="W65" s="12"/>
      <c r="X65" s="104"/>
      <c r="Y65" s="105"/>
      <c r="Z65" s="105"/>
      <c r="AA65" s="104"/>
      <c r="AB65" s="104"/>
      <c r="AC65" s="104"/>
      <c r="AD65" s="104"/>
      <c r="AE65" s="8"/>
      <c r="AF65" s="7"/>
      <c r="AG65" s="7"/>
      <c r="AH65" s="7"/>
      <c r="AI65" s="8"/>
      <c r="AJ65" s="8"/>
    </row>
    <row r="66" spans="1:46" s="28" customFormat="1" ht="15" customHeight="1">
      <c r="B66" s="363" t="s">
        <v>75</v>
      </c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51"/>
      <c r="R66" s="52"/>
      <c r="S66" s="51"/>
      <c r="T66" s="52"/>
      <c r="U66" s="51"/>
      <c r="V66" s="51"/>
      <c r="W66" s="51"/>
      <c r="X66" s="53"/>
      <c r="Y66" s="27"/>
      <c r="Z66" s="27"/>
      <c r="AA66" s="29"/>
      <c r="AB66" s="30"/>
      <c r="AC66" s="30"/>
      <c r="AD66" s="30"/>
      <c r="AE66" s="31"/>
      <c r="AF66" s="30"/>
      <c r="AG66" s="30"/>
      <c r="AH66" s="30"/>
      <c r="AI66" s="31"/>
      <c r="AJ66" s="263"/>
      <c r="AK66" s="42"/>
      <c r="AL66" s="42"/>
      <c r="AM66" s="42"/>
      <c r="AO66" s="27"/>
    </row>
    <row r="67" spans="1:46" s="28" customFormat="1" ht="6" customHeight="1" thickBot="1"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51"/>
      <c r="R67" s="52"/>
      <c r="S67" s="51"/>
      <c r="T67" s="52"/>
      <c r="U67" s="51"/>
      <c r="V67" s="51"/>
      <c r="W67" s="51"/>
      <c r="X67" s="53"/>
      <c r="Y67" s="27"/>
      <c r="Z67" s="27"/>
      <c r="AA67" s="29"/>
      <c r="AB67" s="30"/>
      <c r="AC67" s="30"/>
      <c r="AD67" s="30"/>
      <c r="AE67" s="31"/>
      <c r="AF67" s="30"/>
      <c r="AG67" s="30"/>
      <c r="AH67" s="30"/>
      <c r="AI67" s="31"/>
      <c r="AJ67" s="263"/>
      <c r="AK67" s="42"/>
      <c r="AL67" s="42"/>
      <c r="AM67" s="42"/>
      <c r="AO67" s="27"/>
    </row>
    <row r="68" spans="1:46" ht="11.25" customHeight="1">
      <c r="B68" s="349" t="s">
        <v>25</v>
      </c>
      <c r="C68" s="384" t="s">
        <v>63</v>
      </c>
      <c r="D68" s="353" t="s">
        <v>43</v>
      </c>
      <c r="E68" s="345" t="s">
        <v>0</v>
      </c>
      <c r="F68" s="347" t="s">
        <v>1</v>
      </c>
      <c r="G68" s="305" t="s">
        <v>61</v>
      </c>
      <c r="H68" s="328" t="s">
        <v>3</v>
      </c>
      <c r="I68" s="355" t="s">
        <v>4</v>
      </c>
      <c r="J68" s="356"/>
      <c r="K68" s="356"/>
      <c r="L68" s="356"/>
      <c r="M68" s="356"/>
      <c r="N68" s="357"/>
      <c r="O68" s="358" t="s">
        <v>5</v>
      </c>
      <c r="P68" s="356"/>
      <c r="Q68" s="356"/>
      <c r="R68" s="356"/>
      <c r="S68" s="356"/>
      <c r="T68" s="359"/>
      <c r="U68" s="328" t="s">
        <v>6</v>
      </c>
      <c r="V68" s="302" t="s">
        <v>11</v>
      </c>
      <c r="W68" s="331" t="s">
        <v>40</v>
      </c>
      <c r="X68" s="331" t="s">
        <v>41</v>
      </c>
      <c r="Y68" s="5"/>
      <c r="Z68" s="5"/>
      <c r="AA68" s="9"/>
      <c r="AB68" s="56"/>
      <c r="AC68" s="56"/>
      <c r="AD68" s="56"/>
      <c r="AE68" s="57"/>
      <c r="AF68" s="56"/>
      <c r="AG68" s="56"/>
      <c r="AH68" s="56"/>
      <c r="AI68" s="57"/>
      <c r="AJ68" s="8"/>
    </row>
    <row r="69" spans="1:46" ht="11.25" customHeight="1" thickBot="1">
      <c r="B69" s="352"/>
      <c r="C69" s="385"/>
      <c r="D69" s="354"/>
      <c r="E69" s="360"/>
      <c r="F69" s="361"/>
      <c r="G69" s="306" t="s">
        <v>60</v>
      </c>
      <c r="H69" s="329"/>
      <c r="I69" s="333">
        <v>1</v>
      </c>
      <c r="J69" s="334"/>
      <c r="K69" s="335">
        <v>2</v>
      </c>
      <c r="L69" s="336"/>
      <c r="M69" s="336">
        <v>3</v>
      </c>
      <c r="N69" s="337"/>
      <c r="O69" s="338">
        <v>1</v>
      </c>
      <c r="P69" s="339"/>
      <c r="Q69" s="336">
        <v>2</v>
      </c>
      <c r="R69" s="336"/>
      <c r="S69" s="336">
        <v>3</v>
      </c>
      <c r="T69" s="340"/>
      <c r="U69" s="330"/>
      <c r="V69" s="303" t="s">
        <v>23</v>
      </c>
      <c r="W69" s="332"/>
      <c r="X69" s="332"/>
      <c r="Y69" s="106"/>
      <c r="Z69" s="106"/>
      <c r="AA69" s="9"/>
      <c r="AB69" s="56"/>
      <c r="AC69" s="56"/>
      <c r="AD69" s="56"/>
      <c r="AE69" s="57" t="s">
        <v>64</v>
      </c>
      <c r="AF69" s="56"/>
      <c r="AG69" s="56"/>
      <c r="AH69" s="56"/>
      <c r="AI69" s="57" t="s">
        <v>65</v>
      </c>
      <c r="AJ69" s="8" t="s">
        <v>66</v>
      </c>
      <c r="AK69" s="41" t="s">
        <v>37</v>
      </c>
      <c r="AL69" s="41" t="s">
        <v>38</v>
      </c>
      <c r="AM69" s="41" t="s">
        <v>39</v>
      </c>
    </row>
    <row r="70" spans="1:46" s="195" customFormat="1" ht="15.75" customHeight="1">
      <c r="B70" s="153">
        <v>1</v>
      </c>
      <c r="C70" s="256"/>
      <c r="D70" s="154"/>
      <c r="E70" s="155"/>
      <c r="F70" s="156"/>
      <c r="G70" s="156"/>
      <c r="H70" s="157"/>
      <c r="I70" s="158"/>
      <c r="J70" s="159"/>
      <c r="K70" s="160"/>
      <c r="L70" s="161"/>
      <c r="M70" s="158"/>
      <c r="N70" s="162"/>
      <c r="O70" s="163"/>
      <c r="P70" s="164"/>
      <c r="Q70" s="165"/>
      <c r="R70" s="164"/>
      <c r="S70" s="165"/>
      <c r="T70" s="166"/>
      <c r="U70" s="241" t="str">
        <f t="shared" ref="U70:U75" si="90">IF(H70="","",(AE70+AI70))</f>
        <v/>
      </c>
      <c r="V70" s="73" t="str">
        <f t="shared" ref="V70:V75" si="91">IF(H70="","",IF(OR(AND(AB70&lt;0,AC70&lt;0,AD70&lt;0),AND(AF70&lt;0,AG70&lt;0,AH70&lt;0)),0,IF(($W$4-F70)&lt;16,35,IF(($W$4-F70)&lt;18,25,IF(($W$4-F70)&gt;20,0,15)))))</f>
        <v/>
      </c>
      <c r="W70" s="167" t="str">
        <f t="shared" ref="W70:W75" si="92">IF(H70="","",ROUND(AA70*AM70,1)*Z70+V70)</f>
        <v/>
      </c>
      <c r="X70" s="245" t="str">
        <f t="shared" ref="X70:X75" si="93">IF(H70=""," ",ROUND(AA70*U70,1)*Z70+IF(AE70=0,0,IF(AI70=0,0,V70)))</f>
        <v xml:space="preserve"> </v>
      </c>
      <c r="Y70" s="26"/>
      <c r="Z70" s="76">
        <f t="shared" ref="Z70:Z75" si="94">IF(D70="K",1.4,1)</f>
        <v>1</v>
      </c>
      <c r="AA70" s="77" t="e">
        <f t="shared" ref="AA70:AA75" si="95">IF(H70&lt;175.508,10^(0.75194503*((LOG10(H70/175.508))^2)),1)</f>
        <v>#NUM!</v>
      </c>
      <c r="AB70" s="24">
        <f t="shared" ref="AB70:AB75" si="96">IF(J70="z",I70,IF(J70="x",I70*(-1),0))</f>
        <v>0</v>
      </c>
      <c r="AC70" s="24">
        <f t="shared" ref="AC70:AC75" si="97">IF(L70="z",K70,IF(L70="x",K70*(-1),0))</f>
        <v>0</v>
      </c>
      <c r="AD70" s="24">
        <f t="shared" ref="AD70:AD75" si="98">IF(N70="z",M70,IF(N70="x",M70*(-1),0))</f>
        <v>0</v>
      </c>
      <c r="AE70" s="25">
        <f t="shared" ref="AE70:AE75" si="99">IF(AND(AB70&lt;0,AC70&lt;0,AD70&lt;0),0,MAX(AB70:AD70))</f>
        <v>0</v>
      </c>
      <c r="AF70" s="24">
        <f t="shared" ref="AF70:AF75" si="100">IF(P70="z",O70,IF(P70="x",O70*(-1),0))</f>
        <v>0</v>
      </c>
      <c r="AG70" s="24">
        <f t="shared" ref="AG70:AG75" si="101">IF(R70="z",Q70,IF(R70="x",Q70*(-1),0))</f>
        <v>0</v>
      </c>
      <c r="AH70" s="24">
        <f t="shared" ref="AH70:AH75" si="102">IF(T70="z",S70,IF(T70="x",S70*(-1),0))</f>
        <v>0</v>
      </c>
      <c r="AI70" s="78">
        <f t="shared" ref="AI70:AI75" si="103">IF(AND(AF70&lt;0,AG70&lt;0,AH70&lt;0),0,MAX(AF70:AH70))</f>
        <v>0</v>
      </c>
      <c r="AJ70" s="250">
        <f t="shared" ref="AJ70:AJ75" si="104">AE70+AI70</f>
        <v>0</v>
      </c>
      <c r="AK70" s="43" t="e">
        <f t="shared" ref="AK70:AK75" si="105">IF(ISTEXT(N70),AE70,LARGE(I70:M70,1))</f>
        <v>#NUM!</v>
      </c>
      <c r="AL70" s="43" t="e">
        <f t="shared" ref="AL70:AL75" si="106">IF(ISTEXT(T70),AI70,LARGE(O70:S70,1))</f>
        <v>#NUM!</v>
      </c>
      <c r="AM70" s="43" t="e">
        <f t="shared" ref="AM70:AM75" si="107">AK70+AL70</f>
        <v>#NUM!</v>
      </c>
      <c r="AN70" s="26"/>
      <c r="AP70" s="26"/>
      <c r="AQ70" s="26"/>
      <c r="AR70" s="26"/>
      <c r="AS70" s="26"/>
      <c r="AT70" s="26"/>
    </row>
    <row r="71" spans="1:46" s="26" customFormat="1" ht="15.75" customHeight="1">
      <c r="B71" s="60">
        <v>2</v>
      </c>
      <c r="C71" s="257"/>
      <c r="D71" s="124"/>
      <c r="E71" s="61"/>
      <c r="F71" s="62"/>
      <c r="G71" s="62"/>
      <c r="H71" s="63"/>
      <c r="I71" s="64"/>
      <c r="J71" s="65"/>
      <c r="K71" s="66"/>
      <c r="L71" s="65"/>
      <c r="M71" s="64"/>
      <c r="N71" s="79"/>
      <c r="O71" s="69"/>
      <c r="P71" s="70"/>
      <c r="Q71" s="71"/>
      <c r="R71" s="70"/>
      <c r="S71" s="64"/>
      <c r="T71" s="72"/>
      <c r="U71" s="242" t="str">
        <f t="shared" si="90"/>
        <v/>
      </c>
      <c r="V71" s="73" t="str">
        <f t="shared" si="91"/>
        <v/>
      </c>
      <c r="W71" s="75" t="str">
        <f t="shared" si="92"/>
        <v/>
      </c>
      <c r="X71" s="246" t="str">
        <f t="shared" si="93"/>
        <v xml:space="preserve"> </v>
      </c>
      <c r="Z71" s="76">
        <f t="shared" si="94"/>
        <v>1</v>
      </c>
      <c r="AA71" s="77" t="e">
        <f t="shared" si="95"/>
        <v>#NUM!</v>
      </c>
      <c r="AB71" s="24">
        <f t="shared" si="96"/>
        <v>0</v>
      </c>
      <c r="AC71" s="24">
        <f t="shared" si="97"/>
        <v>0</v>
      </c>
      <c r="AD71" s="24">
        <f t="shared" si="98"/>
        <v>0</v>
      </c>
      <c r="AE71" s="25">
        <f t="shared" si="99"/>
        <v>0</v>
      </c>
      <c r="AF71" s="24">
        <f t="shared" si="100"/>
        <v>0</v>
      </c>
      <c r="AG71" s="24">
        <f t="shared" si="101"/>
        <v>0</v>
      </c>
      <c r="AH71" s="24">
        <f t="shared" si="102"/>
        <v>0</v>
      </c>
      <c r="AI71" s="78">
        <f t="shared" si="103"/>
        <v>0</v>
      </c>
      <c r="AJ71" s="250">
        <f t="shared" si="104"/>
        <v>0</v>
      </c>
      <c r="AK71" s="43" t="e">
        <f t="shared" si="105"/>
        <v>#NUM!</v>
      </c>
      <c r="AL71" s="43" t="e">
        <f t="shared" si="106"/>
        <v>#NUM!</v>
      </c>
      <c r="AM71" s="43" t="e">
        <f t="shared" si="107"/>
        <v>#NUM!</v>
      </c>
      <c r="AO71" s="195"/>
    </row>
    <row r="72" spans="1:46" s="26" customFormat="1" ht="15.75" customHeight="1">
      <c r="A72" s="26" t="s">
        <v>77</v>
      </c>
      <c r="B72" s="60">
        <v>3</v>
      </c>
      <c r="C72" s="257"/>
      <c r="D72" s="124"/>
      <c r="E72" s="61"/>
      <c r="F72" s="62"/>
      <c r="G72" s="62"/>
      <c r="H72" s="63"/>
      <c r="I72" s="64"/>
      <c r="J72" s="65"/>
      <c r="K72" s="66"/>
      <c r="L72" s="65"/>
      <c r="M72" s="64"/>
      <c r="N72" s="72"/>
      <c r="O72" s="69"/>
      <c r="P72" s="70"/>
      <c r="Q72" s="71"/>
      <c r="R72" s="70"/>
      <c r="S72" s="71"/>
      <c r="T72" s="72"/>
      <c r="U72" s="242" t="str">
        <f t="shared" si="90"/>
        <v/>
      </c>
      <c r="V72" s="73" t="str">
        <f t="shared" si="91"/>
        <v/>
      </c>
      <c r="W72" s="75" t="str">
        <f t="shared" si="92"/>
        <v/>
      </c>
      <c r="X72" s="246" t="str">
        <f t="shared" si="93"/>
        <v xml:space="preserve"> </v>
      </c>
      <c r="Y72" s="150"/>
      <c r="Z72" s="76">
        <f t="shared" si="94"/>
        <v>1</v>
      </c>
      <c r="AA72" s="77" t="e">
        <f t="shared" si="95"/>
        <v>#NUM!</v>
      </c>
      <c r="AB72" s="24">
        <f t="shared" si="96"/>
        <v>0</v>
      </c>
      <c r="AC72" s="24">
        <f t="shared" si="97"/>
        <v>0</v>
      </c>
      <c r="AD72" s="24">
        <f t="shared" si="98"/>
        <v>0</v>
      </c>
      <c r="AE72" s="25">
        <f t="shared" si="99"/>
        <v>0</v>
      </c>
      <c r="AF72" s="24">
        <f t="shared" si="100"/>
        <v>0</v>
      </c>
      <c r="AG72" s="24">
        <f t="shared" si="101"/>
        <v>0</v>
      </c>
      <c r="AH72" s="24">
        <f t="shared" si="102"/>
        <v>0</v>
      </c>
      <c r="AI72" s="78">
        <f t="shared" si="103"/>
        <v>0</v>
      </c>
      <c r="AJ72" s="250">
        <f t="shared" si="104"/>
        <v>0</v>
      </c>
      <c r="AK72" s="43" t="e">
        <f t="shared" si="105"/>
        <v>#NUM!</v>
      </c>
      <c r="AL72" s="43" t="e">
        <f t="shared" si="106"/>
        <v>#NUM!</v>
      </c>
      <c r="AM72" s="43" t="e">
        <f t="shared" si="107"/>
        <v>#NUM!</v>
      </c>
      <c r="AO72" s="195"/>
    </row>
    <row r="73" spans="1:46" s="26" customFormat="1" ht="15.75" customHeight="1">
      <c r="B73" s="201">
        <v>4</v>
      </c>
      <c r="C73" s="124"/>
      <c r="D73" s="124"/>
      <c r="E73" s="61"/>
      <c r="F73" s="62"/>
      <c r="G73" s="183"/>
      <c r="H73" s="63"/>
      <c r="I73" s="203"/>
      <c r="J73" s="204"/>
      <c r="K73" s="205"/>
      <c r="L73" s="204"/>
      <c r="M73" s="203"/>
      <c r="N73" s="206"/>
      <c r="O73" s="207"/>
      <c r="P73" s="208"/>
      <c r="Q73" s="209"/>
      <c r="R73" s="208"/>
      <c r="S73" s="209"/>
      <c r="T73" s="206"/>
      <c r="U73" s="242" t="str">
        <f t="shared" si="90"/>
        <v/>
      </c>
      <c r="V73" s="193" t="str">
        <f t="shared" si="91"/>
        <v/>
      </c>
      <c r="W73" s="210" t="str">
        <f t="shared" si="92"/>
        <v/>
      </c>
      <c r="X73" s="246" t="str">
        <f t="shared" si="93"/>
        <v xml:space="preserve"> </v>
      </c>
      <c r="Y73" s="195"/>
      <c r="Z73" s="196">
        <f t="shared" si="94"/>
        <v>1</v>
      </c>
      <c r="AA73" s="77" t="e">
        <f t="shared" si="95"/>
        <v>#NUM!</v>
      </c>
      <c r="AB73" s="197">
        <f t="shared" si="96"/>
        <v>0</v>
      </c>
      <c r="AC73" s="197">
        <f t="shared" si="97"/>
        <v>0</v>
      </c>
      <c r="AD73" s="197">
        <f t="shared" si="98"/>
        <v>0</v>
      </c>
      <c r="AE73" s="198">
        <f t="shared" si="99"/>
        <v>0</v>
      </c>
      <c r="AF73" s="197">
        <f t="shared" si="100"/>
        <v>0</v>
      </c>
      <c r="AG73" s="197">
        <f t="shared" si="101"/>
        <v>0</v>
      </c>
      <c r="AH73" s="197">
        <f t="shared" si="102"/>
        <v>0</v>
      </c>
      <c r="AI73" s="199">
        <f t="shared" si="103"/>
        <v>0</v>
      </c>
      <c r="AJ73" s="250">
        <f t="shared" si="104"/>
        <v>0</v>
      </c>
      <c r="AK73" s="200" t="e">
        <f t="shared" si="105"/>
        <v>#NUM!</v>
      </c>
      <c r="AL73" s="200" t="e">
        <f t="shared" si="106"/>
        <v>#NUM!</v>
      </c>
      <c r="AM73" s="200" t="e">
        <f t="shared" si="107"/>
        <v>#NUM!</v>
      </c>
      <c r="AN73" s="195"/>
      <c r="AO73" s="260"/>
      <c r="AP73" s="195"/>
      <c r="AQ73" s="195"/>
      <c r="AR73" s="195"/>
      <c r="AS73" s="195"/>
      <c r="AT73" s="195"/>
    </row>
    <row r="74" spans="1:46" s="26" customFormat="1" ht="15.75" customHeight="1">
      <c r="B74" s="60">
        <v>5</v>
      </c>
      <c r="C74" s="257"/>
      <c r="D74" s="124"/>
      <c r="E74" s="61"/>
      <c r="F74" s="62"/>
      <c r="G74" s="62"/>
      <c r="H74" s="63"/>
      <c r="I74" s="64"/>
      <c r="J74" s="65"/>
      <c r="K74" s="66"/>
      <c r="L74" s="65"/>
      <c r="M74" s="64"/>
      <c r="N74" s="72"/>
      <c r="O74" s="69"/>
      <c r="P74" s="70"/>
      <c r="Q74" s="71"/>
      <c r="R74" s="70"/>
      <c r="S74" s="71"/>
      <c r="T74" s="72"/>
      <c r="U74" s="243" t="str">
        <f t="shared" si="90"/>
        <v/>
      </c>
      <c r="V74" s="73" t="str">
        <f t="shared" si="91"/>
        <v/>
      </c>
      <c r="W74" s="75" t="str">
        <f t="shared" si="92"/>
        <v/>
      </c>
      <c r="X74" s="247" t="str">
        <f t="shared" si="93"/>
        <v xml:space="preserve"> </v>
      </c>
      <c r="Z74" s="76">
        <f t="shared" si="94"/>
        <v>1</v>
      </c>
      <c r="AA74" s="77" t="e">
        <f t="shared" si="95"/>
        <v>#NUM!</v>
      </c>
      <c r="AB74" s="24">
        <f t="shared" si="96"/>
        <v>0</v>
      </c>
      <c r="AC74" s="24">
        <f t="shared" si="97"/>
        <v>0</v>
      </c>
      <c r="AD74" s="24">
        <f t="shared" si="98"/>
        <v>0</v>
      </c>
      <c r="AE74" s="25">
        <f t="shared" si="99"/>
        <v>0</v>
      </c>
      <c r="AF74" s="24">
        <f t="shared" si="100"/>
        <v>0</v>
      </c>
      <c r="AG74" s="24">
        <f t="shared" si="101"/>
        <v>0</v>
      </c>
      <c r="AH74" s="24">
        <f t="shared" si="102"/>
        <v>0</v>
      </c>
      <c r="AI74" s="78">
        <f t="shared" si="103"/>
        <v>0</v>
      </c>
      <c r="AJ74" s="250">
        <f t="shared" si="104"/>
        <v>0</v>
      </c>
      <c r="AK74" s="43" t="e">
        <f t="shared" si="105"/>
        <v>#NUM!</v>
      </c>
      <c r="AL74" s="43" t="e">
        <f t="shared" si="106"/>
        <v>#NUM!</v>
      </c>
      <c r="AM74" s="43" t="e">
        <f t="shared" si="107"/>
        <v>#NUM!</v>
      </c>
      <c r="AO74" s="195"/>
    </row>
    <row r="75" spans="1:46" s="26" customFormat="1" ht="15.75" customHeight="1" thickBot="1">
      <c r="B75" s="211">
        <v>6</v>
      </c>
      <c r="C75" s="258"/>
      <c r="D75" s="212"/>
      <c r="E75" s="213"/>
      <c r="F75" s="214"/>
      <c r="G75" s="214"/>
      <c r="H75" s="215"/>
      <c r="I75" s="216"/>
      <c r="J75" s="217"/>
      <c r="K75" s="218"/>
      <c r="L75" s="217"/>
      <c r="M75" s="216"/>
      <c r="N75" s="222"/>
      <c r="O75" s="219"/>
      <c r="P75" s="220"/>
      <c r="Q75" s="221"/>
      <c r="R75" s="220"/>
      <c r="S75" s="221"/>
      <c r="T75" s="222"/>
      <c r="U75" s="244" t="str">
        <f t="shared" si="90"/>
        <v/>
      </c>
      <c r="V75" s="223" t="str">
        <f t="shared" si="91"/>
        <v/>
      </c>
      <c r="W75" s="224" t="str">
        <f t="shared" si="92"/>
        <v/>
      </c>
      <c r="X75" s="248" t="str">
        <f t="shared" si="93"/>
        <v xml:space="preserve"> </v>
      </c>
      <c r="Z75" s="76">
        <f t="shared" si="94"/>
        <v>1</v>
      </c>
      <c r="AA75" s="77" t="e">
        <f t="shared" si="95"/>
        <v>#NUM!</v>
      </c>
      <c r="AB75" s="91">
        <f t="shared" si="96"/>
        <v>0</v>
      </c>
      <c r="AC75" s="91">
        <f t="shared" si="97"/>
        <v>0</v>
      </c>
      <c r="AD75" s="91">
        <f t="shared" si="98"/>
        <v>0</v>
      </c>
      <c r="AE75" s="25">
        <f t="shared" si="99"/>
        <v>0</v>
      </c>
      <c r="AF75" s="24">
        <f t="shared" si="100"/>
        <v>0</v>
      </c>
      <c r="AG75" s="24">
        <f t="shared" si="101"/>
        <v>0</v>
      </c>
      <c r="AH75" s="24">
        <f t="shared" si="102"/>
        <v>0</v>
      </c>
      <c r="AI75" s="78">
        <f t="shared" si="103"/>
        <v>0</v>
      </c>
      <c r="AJ75" s="250">
        <f t="shared" si="104"/>
        <v>0</v>
      </c>
      <c r="AK75" s="43" t="e">
        <f t="shared" si="105"/>
        <v>#NUM!</v>
      </c>
      <c r="AL75" s="43" t="e">
        <f t="shared" si="106"/>
        <v>#NUM!</v>
      </c>
      <c r="AM75" s="43" t="e">
        <f t="shared" si="107"/>
        <v>#NUM!</v>
      </c>
      <c r="AO75" s="195"/>
    </row>
    <row r="76" spans="1:46" s="26" customFormat="1" ht="16.5" customHeight="1" thickBot="1">
      <c r="B76" s="92"/>
      <c r="C76" s="92"/>
      <c r="D76" s="92"/>
      <c r="E76" s="93"/>
      <c r="F76" s="92"/>
      <c r="G76" s="92"/>
      <c r="H76" s="94"/>
      <c r="I76" s="95"/>
      <c r="J76" s="96"/>
      <c r="K76" s="95"/>
      <c r="L76" s="97"/>
      <c r="M76" s="95"/>
      <c r="N76" s="96"/>
      <c r="O76" s="95"/>
      <c r="P76" s="96"/>
      <c r="Q76" s="98"/>
      <c r="R76" s="96"/>
      <c r="S76" s="98"/>
      <c r="T76" s="96"/>
      <c r="U76" s="99"/>
      <c r="V76" s="372">
        <f>ROUND(IF(COUNTA(F70:F75)=6,SUM(W70:W75)-MIN(W70:W75),SUM(W70:W75)),1)</f>
        <v>0</v>
      </c>
      <c r="W76" s="373"/>
      <c r="X76" s="152">
        <f>ROUND(IF(COUNTA(H70:H75)=6,SUM(X70:X75)-MIN(X70:X75),SUM(X70:X75)),1)</f>
        <v>0</v>
      </c>
      <c r="Y76" s="151"/>
      <c r="Z76" s="100"/>
      <c r="AA76" s="77">
        <f>G70</f>
        <v>0</v>
      </c>
      <c r="AB76" s="101"/>
      <c r="AC76" s="101"/>
      <c r="AD76" s="102"/>
      <c r="AE76" s="103"/>
      <c r="AF76" s="24"/>
      <c r="AG76" s="24"/>
      <c r="AH76" s="24"/>
      <c r="AI76" s="25"/>
      <c r="AJ76" s="250"/>
      <c r="AK76" s="44"/>
      <c r="AL76" s="44"/>
      <c r="AM76" s="44"/>
      <c r="AO76" s="195"/>
    </row>
    <row r="77" spans="1:46">
      <c r="B77" s="92"/>
      <c r="C77" s="92"/>
      <c r="D77" s="93"/>
      <c r="E77" s="92"/>
      <c r="F77" s="92"/>
      <c r="G77" s="93"/>
      <c r="H77" s="92"/>
      <c r="I77" s="92"/>
      <c r="J77" s="93"/>
      <c r="K77" s="92"/>
      <c r="L77" s="92"/>
      <c r="M77" s="93"/>
      <c r="N77" s="92"/>
      <c r="O77" s="92"/>
      <c r="P77" s="93"/>
      <c r="Q77" s="92"/>
      <c r="R77" s="92"/>
      <c r="S77" s="93"/>
      <c r="T77" s="92"/>
      <c r="U77" s="92"/>
      <c r="V77" s="93"/>
      <c r="W77" s="92"/>
      <c r="X77" s="92"/>
    </row>
    <row r="78" spans="1:46" s="26" customFormat="1" ht="16.5" customHeight="1" thickBot="1">
      <c r="B78" s="299" t="s">
        <v>76</v>
      </c>
      <c r="C78" s="92"/>
      <c r="D78" s="92"/>
      <c r="E78" s="93"/>
      <c r="F78" s="92"/>
      <c r="G78" s="226"/>
      <c r="H78" s="94"/>
      <c r="I78" s="95"/>
      <c r="J78" s="96"/>
      <c r="K78" s="95"/>
      <c r="L78" s="97"/>
      <c r="M78" s="95"/>
      <c r="N78" s="96"/>
      <c r="O78" s="95"/>
      <c r="P78" s="96"/>
      <c r="Q78" s="98"/>
      <c r="R78" s="96"/>
      <c r="S78" s="98"/>
      <c r="T78" s="96"/>
      <c r="U78" s="99"/>
      <c r="V78" s="265"/>
      <c r="W78" s="280"/>
      <c r="X78" s="281"/>
      <c r="Y78" s="151"/>
      <c r="Z78" s="100"/>
      <c r="AA78" s="77"/>
      <c r="AB78" s="266"/>
      <c r="AC78" s="266"/>
      <c r="AD78" s="266"/>
      <c r="AE78" s="57" t="s">
        <v>64</v>
      </c>
      <c r="AF78" s="56"/>
      <c r="AG78" s="56"/>
      <c r="AH78" s="56"/>
      <c r="AI78" s="57" t="s">
        <v>65</v>
      </c>
      <c r="AJ78" s="8" t="s">
        <v>66</v>
      </c>
      <c r="AK78" s="44"/>
      <c r="AL78" s="44"/>
      <c r="AM78" s="44"/>
      <c r="AO78" s="195"/>
    </row>
    <row r="79" spans="1:46" s="195" customFormat="1" ht="15.75" customHeight="1">
      <c r="B79" s="153">
        <v>1</v>
      </c>
      <c r="C79" s="256"/>
      <c r="D79" s="154"/>
      <c r="E79" s="155"/>
      <c r="F79" s="156"/>
      <c r="G79" s="156"/>
      <c r="H79" s="157"/>
      <c r="I79" s="158"/>
      <c r="J79" s="159"/>
      <c r="K79" s="160"/>
      <c r="L79" s="159"/>
      <c r="M79" s="158"/>
      <c r="N79" s="166"/>
      <c r="O79" s="163"/>
      <c r="P79" s="164"/>
      <c r="Q79" s="165"/>
      <c r="R79" s="164"/>
      <c r="S79" s="165"/>
      <c r="T79" s="166"/>
      <c r="U79" s="241" t="str">
        <f>IF(H79="","",(AE79+AI79))</f>
        <v/>
      </c>
      <c r="V79" s="267" t="str">
        <f>IF(H79="","",IF(OR(AND(AB79&lt;0,AC79&lt;0,AD79&lt;0),AND(AF79&lt;0,AG79&lt;0,AH79&lt;0)),0,IF(($W$4-F79)&lt;16,35,IF(($W$4-F79)&lt;18,25,IF(($W$4-F79)&gt;20,0,15)))))</f>
        <v/>
      </c>
      <c r="W79" s="167" t="str">
        <f>IF(H79="","",ROUND(AA79*AM79*Z79,1)+V79)</f>
        <v/>
      </c>
      <c r="X79" s="245" t="str">
        <f>IF(H79=""," ",ROUND(AA79*U79,1)*Z79+IF(AE79=0,0,IF(AI79=0,0,V79)))</f>
        <v xml:space="preserve"> </v>
      </c>
      <c r="Y79" s="150"/>
      <c r="Z79" s="76">
        <f>IF(D79="K",1.4,1)</f>
        <v>1</v>
      </c>
      <c r="AA79" s="77" t="e">
        <f>IF(H79&lt;175.508,10^(0.75194503*((LOG10(H79/175.508))^2)),1)</f>
        <v>#NUM!</v>
      </c>
      <c r="AB79" s="24">
        <f>IF(J79="z",I79,IF(J79="x",I79*(-1),0))</f>
        <v>0</v>
      </c>
      <c r="AC79" s="24">
        <f>IF(L79="z",K79,IF(L79="x",K79*(-1),0))</f>
        <v>0</v>
      </c>
      <c r="AD79" s="24">
        <f>IF(N79="z",M79,IF(N79="x",M79*(-1),0))</f>
        <v>0</v>
      </c>
      <c r="AE79" s="25">
        <f>IF(AND(AB79&lt;0,AC79&lt;0,AD79&lt;0),0,MAX(AB79:AD79))</f>
        <v>0</v>
      </c>
      <c r="AF79" s="24">
        <f>IF(P79="z",O79,IF(P79="x",O79*(-1),0))</f>
        <v>0</v>
      </c>
      <c r="AG79" s="24">
        <f>IF(R79="z",Q79,IF(R79="x",Q79*(-1),0))</f>
        <v>0</v>
      </c>
      <c r="AH79" s="24">
        <f>IF(T79="z",S79,IF(T79="x",S79*(-1),0))</f>
        <v>0</v>
      </c>
      <c r="AI79" s="78">
        <f>IF(AND(AF79&lt;0,AG79&lt;0,AH79&lt;0),0,MAX(AF79:AH79))</f>
        <v>0</v>
      </c>
      <c r="AJ79" s="250">
        <f t="shared" ref="AJ79:AJ81" si="108">AE79+AI79</f>
        <v>0</v>
      </c>
      <c r="AK79" s="43" t="e">
        <f>IF(ISTEXT(N79),AE79,LARGE(I79:M79,1))</f>
        <v>#NUM!</v>
      </c>
      <c r="AL79" s="43" t="e">
        <f>IF(ISTEXT(T79),AI79,LARGE(O79:S79,1))</f>
        <v>#NUM!</v>
      </c>
      <c r="AM79" s="43" t="e">
        <f>AK79+AL79</f>
        <v>#NUM!</v>
      </c>
      <c r="AN79" s="26"/>
      <c r="AP79" s="26"/>
      <c r="AQ79" s="26"/>
      <c r="AR79" s="26"/>
      <c r="AS79" s="26"/>
      <c r="AT79" s="26"/>
    </row>
    <row r="80" spans="1:46" s="195" customFormat="1" ht="15.75" customHeight="1">
      <c r="B80" s="282">
        <v>2</v>
      </c>
      <c r="C80" s="283"/>
      <c r="D80" s="284"/>
      <c r="E80" s="285"/>
      <c r="F80" s="286"/>
      <c r="G80" s="286"/>
      <c r="H80" s="287"/>
      <c r="I80" s="288"/>
      <c r="J80" s="289"/>
      <c r="K80" s="290"/>
      <c r="L80" s="291"/>
      <c r="M80" s="288"/>
      <c r="N80" s="292"/>
      <c r="O80" s="293"/>
      <c r="P80" s="294"/>
      <c r="Q80" s="295"/>
      <c r="R80" s="294"/>
      <c r="S80" s="295"/>
      <c r="T80" s="296"/>
      <c r="U80" s="242" t="str">
        <f>IF(H80="","",(AE80+AI80))</f>
        <v/>
      </c>
      <c r="V80" s="297" t="str">
        <f>IF(H80="","",IF(OR(AND(AB80&lt;0,AC80&lt;0,AD80&lt;0),AND(AF80&lt;0,AG80&lt;0,AH80&lt;0)),0,IF(($W$4-F80)&lt;16,35,IF(($W$4-F80)&lt;18,25,IF(($W$4-F80)&gt;20,0,15)))))</f>
        <v/>
      </c>
      <c r="W80" s="298" t="str">
        <f>IF(H80="","",ROUND(AA80*AM80*Z80,1)+V80)</f>
        <v/>
      </c>
      <c r="X80" s="246" t="str">
        <f>IF(H80=""," ",ROUND(AA80*U80,1)*Z80+IF(AE80=0,0,IF(AI80=0,0,V80)))</f>
        <v xml:space="preserve"> </v>
      </c>
      <c r="Y80" s="150"/>
      <c r="Z80" s="76">
        <f>IF(D80="K",1.4,1)</f>
        <v>1</v>
      </c>
      <c r="AA80" s="77" t="e">
        <f>IF(H80&lt;175.508,10^(0.75194503*((LOG10(H80/175.508))^2)),1)</f>
        <v>#NUM!</v>
      </c>
      <c r="AB80" s="24">
        <f>IF(J80="z",I80,IF(J80="x",I80*(-1),0))</f>
        <v>0</v>
      </c>
      <c r="AC80" s="24">
        <f>IF(L80="z",K80,IF(L80="x",K80*(-1),0))</f>
        <v>0</v>
      </c>
      <c r="AD80" s="24">
        <f>IF(N80="z",M80,IF(N80="x",M80*(-1),0))</f>
        <v>0</v>
      </c>
      <c r="AE80" s="25">
        <f>IF(AND(AB80&lt;0,AC80&lt;0,AD80&lt;0),0,MAX(AB80:AD80))</f>
        <v>0</v>
      </c>
      <c r="AF80" s="24">
        <f>IF(P80="z",O80,IF(P80="x",O80*(-1),0))</f>
        <v>0</v>
      </c>
      <c r="AG80" s="24">
        <f>IF(R80="z",Q80,IF(R80="x",Q80*(-1),0))</f>
        <v>0</v>
      </c>
      <c r="AH80" s="24">
        <f>IF(T80="z",S80,IF(T80="x",S80*(-1),0))</f>
        <v>0</v>
      </c>
      <c r="AI80" s="78">
        <f>IF(AND(AF80&lt;0,AG80&lt;0,AH80&lt;0),0,MAX(AF80:AH80))</f>
        <v>0</v>
      </c>
      <c r="AJ80" s="250">
        <f t="shared" ref="AJ80" si="109">AE80+AI80</f>
        <v>0</v>
      </c>
      <c r="AK80" s="43" t="e">
        <f>IF(ISTEXT(N80),AE80,LARGE(I80:M80,1))</f>
        <v>#NUM!</v>
      </c>
      <c r="AL80" s="43" t="e">
        <f>IF(ISTEXT(T80),AI80,LARGE(O80:S80,1))</f>
        <v>#NUM!</v>
      </c>
      <c r="AM80" s="43" t="e">
        <f>AK80+AL80</f>
        <v>#NUM!</v>
      </c>
      <c r="AN80" s="26"/>
      <c r="AP80" s="26"/>
      <c r="AQ80" s="26"/>
      <c r="AR80" s="26"/>
      <c r="AS80" s="26"/>
      <c r="AT80" s="26"/>
    </row>
    <row r="81" spans="2:41" s="26" customFormat="1" ht="15.75" customHeight="1" thickBot="1">
      <c r="B81" s="80">
        <v>3</v>
      </c>
      <c r="C81" s="259"/>
      <c r="D81" s="125"/>
      <c r="E81" s="81"/>
      <c r="F81" s="82"/>
      <c r="G81" s="82"/>
      <c r="H81" s="83"/>
      <c r="I81" s="84"/>
      <c r="J81" s="85"/>
      <c r="K81" s="86"/>
      <c r="L81" s="85"/>
      <c r="M81" s="84"/>
      <c r="N81" s="87"/>
      <c r="O81" s="88"/>
      <c r="P81" s="89"/>
      <c r="Q81" s="90"/>
      <c r="R81" s="89"/>
      <c r="S81" s="90"/>
      <c r="T81" s="87"/>
      <c r="U81" s="244" t="str">
        <f>IF(H81="","",(AE81+AI81))</f>
        <v/>
      </c>
      <c r="V81" s="268" t="str">
        <f>IF(H81="","",IF(OR(AND(AB81&lt;0,AC81&lt;0,AD81&lt;0),AND(AF81&lt;0,AG81&lt;0,AH81&lt;0)),0,IF(($W$4-F81)&lt;16,35,IF(($W$4-F81)&lt;18,25,IF(($W$4-F81)&gt;20,0,15)))))</f>
        <v/>
      </c>
      <c r="W81" s="269" t="str">
        <f>IF(H81="","",ROUND(AA81*AM81*Z81,1)+V81)</f>
        <v/>
      </c>
      <c r="X81" s="248" t="str">
        <f>IF(H81=""," ",ROUND(AA81*U81,1)*Z81+IF(AE81=0,0,IF(AI81=0,0,V81)))</f>
        <v xml:space="preserve"> </v>
      </c>
      <c r="Z81" s="76">
        <f>IF(D81="K",1.4,1)</f>
        <v>1</v>
      </c>
      <c r="AA81" s="77" t="e">
        <f>IF(H81&lt;175.508,10^(0.75194503*((LOG10(H81/175.508))^2)),1)</f>
        <v>#NUM!</v>
      </c>
      <c r="AB81" s="24">
        <f>IF(J81="z",I81,IF(J81="x",I81*(-1),0))</f>
        <v>0</v>
      </c>
      <c r="AC81" s="24">
        <f>IF(L81="z",K81,IF(L81="x",K81*(-1),0))</f>
        <v>0</v>
      </c>
      <c r="AD81" s="24">
        <f>IF(N81="z",M81,IF(N81="x",M81*(-1),0))</f>
        <v>0</v>
      </c>
      <c r="AE81" s="25">
        <f>IF(AND(AB81&lt;0,AC81&lt;0,AD81&lt;0),0,MAX(AB81:AD81))</f>
        <v>0</v>
      </c>
      <c r="AF81" s="24">
        <f>IF(P81="z",O81,IF(P81="x",O81*(-1),0))</f>
        <v>0</v>
      </c>
      <c r="AG81" s="24">
        <f>IF(R81="z",Q81,IF(R81="x",Q81*(-1),0))</f>
        <v>0</v>
      </c>
      <c r="AH81" s="24">
        <f>IF(T81="z",S81,IF(T81="x",S81*(-1),0))</f>
        <v>0</v>
      </c>
      <c r="AI81" s="78">
        <f>IF(AND(AF81&lt;0,AG81&lt;0,AH81&lt;0),0,MAX(AF81:AH81))</f>
        <v>0</v>
      </c>
      <c r="AJ81" s="250">
        <f t="shared" si="108"/>
        <v>0</v>
      </c>
      <c r="AK81" s="43" t="e">
        <f>IF(ISTEXT(N81),AE81,LARGE(I81:M81,1))</f>
        <v>#NUM!</v>
      </c>
      <c r="AL81" s="43" t="e">
        <f>IF(ISTEXT(T81),AI81,LARGE(O81:S81,1))</f>
        <v>#NUM!</v>
      </c>
      <c r="AM81" s="43" t="e">
        <f>AK81+AL81</f>
        <v>#NUM!</v>
      </c>
      <c r="AO81" s="195"/>
    </row>
    <row r="82" spans="2:41">
      <c r="B82" s="22"/>
      <c r="C82" s="22"/>
      <c r="D82" s="22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7"/>
      <c r="P82" s="10"/>
      <c r="Q82" s="12"/>
      <c r="R82" s="12"/>
      <c r="S82" s="12"/>
      <c r="T82" s="12"/>
      <c r="U82" s="12"/>
      <c r="V82" s="12"/>
      <c r="W82" s="12"/>
      <c r="X82" s="104"/>
      <c r="Y82" s="105"/>
      <c r="Z82" s="105"/>
      <c r="AA82" s="104"/>
      <c r="AB82" s="104"/>
      <c r="AC82" s="104"/>
      <c r="AD82" s="104"/>
      <c r="AE82" s="8"/>
      <c r="AF82" s="7"/>
      <c r="AG82" s="7"/>
      <c r="AH82" s="7"/>
      <c r="AI82" s="8"/>
      <c r="AJ82" s="8"/>
    </row>
    <row r="83" spans="2:41">
      <c r="B83" s="6"/>
      <c r="C83" s="6"/>
      <c r="D83" s="6"/>
      <c r="E83" s="276" t="s">
        <v>8</v>
      </c>
      <c r="F83" s="351" t="s">
        <v>9</v>
      </c>
      <c r="G83" s="351"/>
      <c r="H83" s="351"/>
      <c r="I83" s="351"/>
      <c r="J83" s="108"/>
      <c r="K83" s="351" t="s">
        <v>10</v>
      </c>
      <c r="L83" s="351"/>
      <c r="M83" s="351"/>
      <c r="N83" s="351"/>
      <c r="O83" s="351"/>
      <c r="P83" s="108"/>
      <c r="Q83" s="351" t="s">
        <v>46</v>
      </c>
      <c r="R83" s="351"/>
      <c r="S83" s="351"/>
      <c r="T83" s="351"/>
      <c r="U83" s="351"/>
      <c r="V83" s="351" t="s">
        <v>24</v>
      </c>
      <c r="W83" s="351"/>
      <c r="X83" s="351"/>
      <c r="Y83" s="5"/>
      <c r="Z83" s="5"/>
      <c r="AA83" s="9"/>
      <c r="AB83" s="7"/>
      <c r="AC83" s="7"/>
      <c r="AD83" s="7"/>
      <c r="AE83" s="8"/>
      <c r="AF83" s="7"/>
      <c r="AG83" s="7"/>
      <c r="AH83" s="7"/>
      <c r="AI83" s="8"/>
      <c r="AJ83" s="8"/>
    </row>
    <row r="84" spans="2:41" s="26" customFormat="1" ht="13.5" customHeight="1">
      <c r="B84" s="277"/>
      <c r="C84" s="277"/>
      <c r="D84" s="277"/>
      <c r="E84" s="277"/>
      <c r="F84" s="369"/>
      <c r="G84" s="369"/>
      <c r="H84" s="369"/>
      <c r="I84" s="369"/>
      <c r="J84" s="110"/>
      <c r="K84" s="369"/>
      <c r="L84" s="369"/>
      <c r="M84" s="369"/>
      <c r="N84" s="369"/>
      <c r="O84" s="369"/>
      <c r="P84" s="110"/>
      <c r="Q84" s="368"/>
      <c r="R84" s="368"/>
      <c r="S84" s="368"/>
      <c r="T84" s="368"/>
      <c r="U84" s="368"/>
      <c r="V84" s="369"/>
      <c r="W84" s="369"/>
      <c r="X84" s="369"/>
      <c r="AA84" s="77"/>
      <c r="AB84" s="249"/>
      <c r="AC84" s="249"/>
      <c r="AD84" s="249"/>
      <c r="AE84" s="250"/>
      <c r="AF84" s="249"/>
      <c r="AG84" s="249"/>
      <c r="AH84" s="249"/>
      <c r="AI84" s="250"/>
      <c r="AJ84" s="250"/>
      <c r="AK84" s="44"/>
      <c r="AL84" s="44"/>
      <c r="AM84" s="44"/>
      <c r="AO84" s="195"/>
    </row>
    <row r="85" spans="2:41" s="18" customFormat="1" ht="19.5" customHeight="1">
      <c r="B85" s="35"/>
      <c r="C85" s="35"/>
      <c r="D85" s="35"/>
      <c r="E85" s="109"/>
      <c r="F85" s="367"/>
      <c r="G85" s="367"/>
      <c r="H85" s="367"/>
      <c r="I85" s="367"/>
      <c r="J85" s="110"/>
      <c r="K85" s="367"/>
      <c r="L85" s="367"/>
      <c r="M85" s="367"/>
      <c r="N85" s="367"/>
      <c r="O85" s="367"/>
      <c r="P85" s="110"/>
      <c r="Q85" s="111"/>
      <c r="R85" s="111"/>
      <c r="S85" s="111"/>
      <c r="T85" s="111"/>
      <c r="U85" s="111"/>
      <c r="V85" s="367"/>
      <c r="W85" s="367"/>
      <c r="X85" s="367"/>
      <c r="AA85" s="9"/>
      <c r="AB85" s="7"/>
      <c r="AC85" s="7"/>
      <c r="AD85" s="7"/>
      <c r="AE85" s="8"/>
      <c r="AF85" s="7"/>
      <c r="AG85" s="7"/>
      <c r="AH85" s="7"/>
      <c r="AI85" s="8"/>
      <c r="AJ85" s="8"/>
      <c r="AK85" s="45"/>
      <c r="AL85" s="45"/>
      <c r="AM85" s="45"/>
      <c r="AO85" s="106"/>
    </row>
    <row r="86" spans="2:41">
      <c r="B86" s="36"/>
      <c r="C86" s="36"/>
      <c r="D86" s="36"/>
      <c r="E86" s="112"/>
      <c r="F86" s="362"/>
      <c r="G86" s="362"/>
      <c r="H86" s="362"/>
      <c r="I86" s="362"/>
      <c r="J86" s="113"/>
      <c r="K86" s="362"/>
      <c r="L86" s="362"/>
      <c r="M86" s="362"/>
      <c r="N86" s="362"/>
      <c r="O86" s="362"/>
      <c r="P86" s="113"/>
      <c r="Q86" s="362"/>
      <c r="R86" s="362"/>
      <c r="S86" s="362"/>
      <c r="T86" s="362"/>
      <c r="U86" s="362"/>
      <c r="V86" s="362"/>
      <c r="W86" s="362"/>
      <c r="X86" s="362"/>
    </row>
    <row r="87" spans="2:41">
      <c r="B87" s="36"/>
      <c r="C87" s="36"/>
      <c r="D87" s="36"/>
      <c r="E87" s="12"/>
      <c r="F87" s="12"/>
      <c r="G87" s="12"/>
      <c r="H87" s="34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3"/>
    </row>
    <row r="90" spans="2:41" ht="14.25" customHeight="1"/>
  </sheetData>
  <mergeCells count="138">
    <mergeCell ref="V76:W76"/>
    <mergeCell ref="U68:U69"/>
    <mergeCell ref="W68:W69"/>
    <mergeCell ref="X68:X69"/>
    <mergeCell ref="I69:J69"/>
    <mergeCell ref="K69:L69"/>
    <mergeCell ref="M69:N69"/>
    <mergeCell ref="O69:P69"/>
    <mergeCell ref="Q69:R69"/>
    <mergeCell ref="S69:T69"/>
    <mergeCell ref="B66:P66"/>
    <mergeCell ref="B68:B69"/>
    <mergeCell ref="C68:C69"/>
    <mergeCell ref="D68:D69"/>
    <mergeCell ref="E68:E69"/>
    <mergeCell ref="F68:F69"/>
    <mergeCell ref="H68:H69"/>
    <mergeCell ref="I68:N68"/>
    <mergeCell ref="O68:T68"/>
    <mergeCell ref="V64:W64"/>
    <mergeCell ref="Q4:V4"/>
    <mergeCell ref="G4:I4"/>
    <mergeCell ref="C8:C9"/>
    <mergeCell ref="C20:C21"/>
    <mergeCell ref="C32:C33"/>
    <mergeCell ref="C44:C45"/>
    <mergeCell ref="C56:C57"/>
    <mergeCell ref="U56:U57"/>
    <mergeCell ref="W56:W57"/>
    <mergeCell ref="Q33:R33"/>
    <mergeCell ref="S33:T33"/>
    <mergeCell ref="W8:W9"/>
    <mergeCell ref="B6:P6"/>
    <mergeCell ref="B8:B9"/>
    <mergeCell ref="D8:D9"/>
    <mergeCell ref="E8:E9"/>
    <mergeCell ref="F8:F9"/>
    <mergeCell ref="H8:H9"/>
    <mergeCell ref="I8:N8"/>
    <mergeCell ref="O8:T8"/>
    <mergeCell ref="B30:P30"/>
    <mergeCell ref="W4:X4"/>
    <mergeCell ref="X56:X57"/>
    <mergeCell ref="I57:J57"/>
    <mergeCell ref="K57:L57"/>
    <mergeCell ref="M57:N57"/>
    <mergeCell ref="O57:P57"/>
    <mergeCell ref="Q57:R57"/>
    <mergeCell ref="S57:T57"/>
    <mergeCell ref="B54:P54"/>
    <mergeCell ref="B56:B57"/>
    <mergeCell ref="D56:D57"/>
    <mergeCell ref="E56:E57"/>
    <mergeCell ref="F56:F57"/>
    <mergeCell ref="H56:H57"/>
    <mergeCell ref="I56:N56"/>
    <mergeCell ref="O56:T56"/>
    <mergeCell ref="B2:X2"/>
    <mergeCell ref="P5:W5"/>
    <mergeCell ref="V52:W52"/>
    <mergeCell ref="V40:W40"/>
    <mergeCell ref="W20:W21"/>
    <mergeCell ref="W44:W45"/>
    <mergeCell ref="W32:W33"/>
    <mergeCell ref="K21:L21"/>
    <mergeCell ref="V28:W28"/>
    <mergeCell ref="V16:W16"/>
    <mergeCell ref="D20:D21"/>
    <mergeCell ref="M21:N21"/>
    <mergeCell ref="O21:P21"/>
    <mergeCell ref="Q21:R21"/>
    <mergeCell ref="I20:N20"/>
    <mergeCell ref="H20:H21"/>
    <mergeCell ref="I21:J21"/>
    <mergeCell ref="H44:H45"/>
    <mergeCell ref="U32:U33"/>
    <mergeCell ref="X32:X33"/>
    <mergeCell ref="I33:J33"/>
    <mergeCell ref="K33:L33"/>
    <mergeCell ref="M33:N33"/>
    <mergeCell ref="O33:P33"/>
    <mergeCell ref="V86:X86"/>
    <mergeCell ref="B18:P18"/>
    <mergeCell ref="U20:U21"/>
    <mergeCell ref="S21:T21"/>
    <mergeCell ref="V85:X85"/>
    <mergeCell ref="Q84:U84"/>
    <mergeCell ref="Q83:U83"/>
    <mergeCell ref="V84:X84"/>
    <mergeCell ref="O20:T20"/>
    <mergeCell ref="Q86:U86"/>
    <mergeCell ref="K86:O86"/>
    <mergeCell ref="F86:I86"/>
    <mergeCell ref="K84:O84"/>
    <mergeCell ref="K85:O85"/>
    <mergeCell ref="F84:I84"/>
    <mergeCell ref="F85:I85"/>
    <mergeCell ref="S45:T45"/>
    <mergeCell ref="B32:B33"/>
    <mergeCell ref="D32:D33"/>
    <mergeCell ref="E32:E33"/>
    <mergeCell ref="F32:F33"/>
    <mergeCell ref="B42:P42"/>
    <mergeCell ref="I32:N32"/>
    <mergeCell ref="O32:T32"/>
    <mergeCell ref="Y1:AK1"/>
    <mergeCell ref="Y3:AK3"/>
    <mergeCell ref="B1:X1"/>
    <mergeCell ref="X20:X21"/>
    <mergeCell ref="F5:L5"/>
    <mergeCell ref="E20:E21"/>
    <mergeCell ref="F20:F21"/>
    <mergeCell ref="B20:B21"/>
    <mergeCell ref="V83:X83"/>
    <mergeCell ref="B44:B45"/>
    <mergeCell ref="D44:D45"/>
    <mergeCell ref="I44:N44"/>
    <mergeCell ref="O44:T44"/>
    <mergeCell ref="U44:U45"/>
    <mergeCell ref="X44:X45"/>
    <mergeCell ref="I45:J45"/>
    <mergeCell ref="E44:E45"/>
    <mergeCell ref="F44:F45"/>
    <mergeCell ref="K83:O83"/>
    <mergeCell ref="F83:I83"/>
    <mergeCell ref="K45:L45"/>
    <mergeCell ref="M45:N45"/>
    <mergeCell ref="O45:P45"/>
    <mergeCell ref="Q45:R45"/>
    <mergeCell ref="H32:H33"/>
    <mergeCell ref="U8:U9"/>
    <mergeCell ref="X8:X9"/>
    <mergeCell ref="I9:J9"/>
    <mergeCell ref="K9:L9"/>
    <mergeCell ref="M9:N9"/>
    <mergeCell ref="O9:P9"/>
    <mergeCell ref="Q9:R9"/>
    <mergeCell ref="S9:T9"/>
  </mergeCells>
  <phoneticPr fontId="15" type="noConversion"/>
  <conditionalFormatting sqref="J22:J27 N23:N28 R22:R28 T22:T28 P22:P28 L22:L28 N78 R78 T78 P78 L78">
    <cfRule type="cellIs" dxfId="146" priority="478" stopIfTrue="1" operator="lessThan">
      <formula>0</formula>
    </cfRule>
  </conditionalFormatting>
  <conditionalFormatting sqref="J28 J78">
    <cfRule type="cellIs" dxfId="145" priority="439" stopIfTrue="1" operator="equal">
      <formula>"""o"""</formula>
    </cfRule>
  </conditionalFormatting>
  <conditionalFormatting sqref="O52 O28 O16 O40 O78">
    <cfRule type="cellIs" dxfId="144" priority="420" stopIfTrue="1" operator="equal">
      <formula>IF(SIGN($AF16)=1,$AI16,0)</formula>
    </cfRule>
    <cfRule type="expression" dxfId="143" priority="421" stopIfTrue="1">
      <formula>IF($AF16&lt;0,$AF16,0)</formula>
    </cfRule>
    <cfRule type="expression" dxfId="142" priority="422" stopIfTrue="1">
      <formula>IF($AF16&gt;0,$AF16,0)</formula>
    </cfRule>
  </conditionalFormatting>
  <conditionalFormatting sqref="Q46:Q52 Q22:Q28 Q10:Q16 Q34:Q40 Q78">
    <cfRule type="cellIs" dxfId="141" priority="423" stopIfTrue="1" operator="equal">
      <formula>IF(SIGN($AG10)=1,$AI10,0)</formula>
    </cfRule>
    <cfRule type="expression" dxfId="140" priority="424" stopIfTrue="1">
      <formula>IF($AG10&lt;0,$AG10,0)</formula>
    </cfRule>
    <cfRule type="expression" dxfId="139" priority="425" stopIfTrue="1">
      <formula>IF($AG10&gt;0,$AG10,0)</formula>
    </cfRule>
  </conditionalFormatting>
  <conditionalFormatting sqref="S46:S52 S22:S28 S10:S16 S34:S40 S78">
    <cfRule type="cellIs" dxfId="138" priority="426" stopIfTrue="1" operator="equal">
      <formula>IF(SIGN($AH10)=1,$AI10,0)</formula>
    </cfRule>
    <cfRule type="expression" dxfId="137" priority="427" stopIfTrue="1">
      <formula>IF($AH10&lt;0,$AH10,0)</formula>
    </cfRule>
    <cfRule type="expression" dxfId="136" priority="428" stopIfTrue="1">
      <formula>IF($AH10&gt;0,$AH10,0)</formula>
    </cfRule>
  </conditionalFormatting>
  <conditionalFormatting sqref="I52 I28 I16 I40 I78">
    <cfRule type="expression" dxfId="135" priority="429" stopIfTrue="1">
      <formula>IF($AB16&lt;0,$AB16,0)</formula>
    </cfRule>
    <cfRule type="cellIs" dxfId="134" priority="430" stopIfTrue="1" operator="equal">
      <formula>IF(SIGN($AB16)=1,$AE16,0)</formula>
    </cfRule>
    <cfRule type="expression" dxfId="133" priority="431" stopIfTrue="1">
      <formula>IF($AB16&gt;0,$AB16,0)</formula>
    </cfRule>
  </conditionalFormatting>
  <conditionalFormatting sqref="K46:K52 K22:K28 K10:K16 K34:K40 K78">
    <cfRule type="cellIs" dxfId="132" priority="432" stopIfTrue="1" operator="equal">
      <formula>IF(SIGN($AC10)=1,$AE10,0)</formula>
    </cfRule>
    <cfRule type="expression" dxfId="131" priority="433" stopIfTrue="1">
      <formula>IF($AC10&lt;0,$AC10,0)</formula>
    </cfRule>
    <cfRule type="expression" dxfId="130" priority="434" stopIfTrue="1">
      <formula>IF($AC10&gt;0,$AC10,0)</formula>
    </cfRule>
  </conditionalFormatting>
  <conditionalFormatting sqref="M46:M52 M22:M28 M10:M16 M34:M40 M78">
    <cfRule type="expression" dxfId="129" priority="435" stopIfTrue="1">
      <formula>IF($AD10&lt;0,$AD10,0)</formula>
    </cfRule>
    <cfRule type="cellIs" dxfId="128" priority="436" stopIfTrue="1" operator="equal">
      <formula>IF(SIGN($AD10)=1,$AE10,0)</formula>
    </cfRule>
    <cfRule type="expression" dxfId="127" priority="437" stopIfTrue="1">
      <formula>IF($AD10&gt;0,$AD10,0)</formula>
    </cfRule>
  </conditionalFormatting>
  <conditionalFormatting sqref="I46:I51 I22:I27 I10:I15 I34:I39">
    <cfRule type="expression" dxfId="126" priority="355" stopIfTrue="1">
      <formula>IF($AB10&lt;0,AB10,0)</formula>
    </cfRule>
    <cfRule type="cellIs" dxfId="125" priority="356" stopIfTrue="1" operator="equal">
      <formula>IF(SIGN($AB10)=1,$AE10,0)</formula>
    </cfRule>
    <cfRule type="expression" dxfId="124" priority="357" stopIfTrue="1">
      <formula>IF($AB10&gt;0,$AB10,0)</formula>
    </cfRule>
  </conditionalFormatting>
  <conditionalFormatting sqref="O46:O51 O22:O27 O10:O15 O34:O39">
    <cfRule type="cellIs" dxfId="123" priority="346" stopIfTrue="1" operator="equal">
      <formula>IF(SIGN($AF10)=1,$AI10,0)</formula>
    </cfRule>
    <cfRule type="expression" dxfId="122" priority="347" stopIfTrue="1">
      <formula>IF($AF10&lt;0,$AF10,0)</formula>
    </cfRule>
    <cfRule type="expression" dxfId="121" priority="348" stopIfTrue="1">
      <formula>IF($AF10&gt;0,$AF10,0)</formula>
    </cfRule>
  </conditionalFormatting>
  <conditionalFormatting sqref="N47:N52 R46:R52 T46:T52 P46:P52 L46:L52 J46:J51">
    <cfRule type="cellIs" dxfId="120" priority="188" stopIfTrue="1" operator="lessThan">
      <formula>0</formula>
    </cfRule>
  </conditionalFormatting>
  <conditionalFormatting sqref="J52">
    <cfRule type="cellIs" dxfId="119" priority="187" stopIfTrue="1" operator="equal">
      <formula>"""o"""</formula>
    </cfRule>
  </conditionalFormatting>
  <conditionalFormatting sqref="N35:N40 R34:R40 T34:T40 P34:P40 L34:L40 J34:J39">
    <cfRule type="cellIs" dxfId="118" priority="156" stopIfTrue="1" operator="lessThan">
      <formula>0</formula>
    </cfRule>
  </conditionalFormatting>
  <conditionalFormatting sqref="J40">
    <cfRule type="cellIs" dxfId="117" priority="155" stopIfTrue="1" operator="equal">
      <formula>"""o"""</formula>
    </cfRule>
  </conditionalFormatting>
  <conditionalFormatting sqref="N11:N16 R10:R16 T10:T16 P10:P16 L10:L16 J10:J15">
    <cfRule type="cellIs" dxfId="116" priority="124" stopIfTrue="1" operator="lessThan">
      <formula>0</formula>
    </cfRule>
  </conditionalFormatting>
  <conditionalFormatting sqref="J16">
    <cfRule type="cellIs" dxfId="115" priority="123" stopIfTrue="1" operator="equal">
      <formula>"""o"""</formula>
    </cfRule>
  </conditionalFormatting>
  <conditionalFormatting sqref="Q79 Q81">
    <cfRule type="cellIs" dxfId="114" priority="81" stopIfTrue="1" operator="equal">
      <formula>IF(SIGN($AG79)=1,$AI79,0)</formula>
    </cfRule>
    <cfRule type="expression" dxfId="113" priority="82" stopIfTrue="1">
      <formula>IF($AG79&lt;0,$AG79,0)</formula>
    </cfRule>
    <cfRule type="expression" dxfId="112" priority="83" stopIfTrue="1">
      <formula>IF($AG79&gt;0,$AG79,0)</formula>
    </cfRule>
  </conditionalFormatting>
  <conditionalFormatting sqref="S79 S81">
    <cfRule type="cellIs" dxfId="111" priority="84" stopIfTrue="1" operator="equal">
      <formula>IF(SIGN($AH79)=1,$AI79,0)</formula>
    </cfRule>
    <cfRule type="expression" dxfId="110" priority="85" stopIfTrue="1">
      <formula>IF($AH79&lt;0,$AH79,0)</formula>
    </cfRule>
    <cfRule type="expression" dxfId="109" priority="86" stopIfTrue="1">
      <formula>IF($AH79&gt;0,$AH79,0)</formula>
    </cfRule>
  </conditionalFormatting>
  <conditionalFormatting sqref="K79 K81">
    <cfRule type="cellIs" dxfId="108" priority="87" stopIfTrue="1" operator="equal">
      <formula>IF(SIGN($AC79)=1,$AE79,0)</formula>
    </cfRule>
    <cfRule type="expression" dxfId="107" priority="88" stopIfTrue="1">
      <formula>IF($AC79&lt;0,$AC79,0)</formula>
    </cfRule>
    <cfRule type="expression" dxfId="106" priority="89" stopIfTrue="1">
      <formula>IF($AC79&gt;0,$AC79,0)</formula>
    </cfRule>
  </conditionalFormatting>
  <conditionalFormatting sqref="M79 M81">
    <cfRule type="expression" dxfId="105" priority="90" stopIfTrue="1">
      <formula>IF($AD79&lt;0,$AD79,0)</formula>
    </cfRule>
    <cfRule type="cellIs" dxfId="104" priority="91" stopIfTrue="1" operator="equal">
      <formula>IF(SIGN($AD79)=1,$AE79,0)</formula>
    </cfRule>
    <cfRule type="expression" dxfId="103" priority="92" stopIfTrue="1">
      <formula>IF($AD79&gt;0,$AD79,0)</formula>
    </cfRule>
  </conditionalFormatting>
  <conditionalFormatting sqref="I79 I81">
    <cfRule type="expression" dxfId="102" priority="78" stopIfTrue="1">
      <formula>IF($AB79&lt;0,AB79,0)</formula>
    </cfRule>
    <cfRule type="cellIs" dxfId="101" priority="79" stopIfTrue="1" operator="equal">
      <formula>IF(SIGN($AB79)=1,$AE79,0)</formula>
    </cfRule>
    <cfRule type="expression" dxfId="100" priority="80" stopIfTrue="1">
      <formula>IF($AB79&gt;0,$AB79,0)</formula>
    </cfRule>
  </conditionalFormatting>
  <conditionalFormatting sqref="O79 O81">
    <cfRule type="cellIs" dxfId="99" priority="75" stopIfTrue="1" operator="equal">
      <formula>IF(SIGN($AF79)=1,$AI79,0)</formula>
    </cfRule>
    <cfRule type="expression" dxfId="98" priority="76" stopIfTrue="1">
      <formula>IF($AF79&lt;0,$AF79,0)</formula>
    </cfRule>
    <cfRule type="expression" dxfId="97" priority="77" stopIfTrue="1">
      <formula>IF($AF79&gt;0,$AF79,0)</formula>
    </cfRule>
  </conditionalFormatting>
  <conditionalFormatting sqref="N81 R79 T79 P79 L79 J79 J81 L81 P81 T81 R81">
    <cfRule type="cellIs" dxfId="96" priority="74" stopIfTrue="1" operator="lessThan">
      <formula>0</formula>
    </cfRule>
  </conditionalFormatting>
  <conditionalFormatting sqref="O64">
    <cfRule type="cellIs" dxfId="95" priority="56" stopIfTrue="1" operator="equal">
      <formula>IF(SIGN($AF64)=1,$AI64,0)</formula>
    </cfRule>
    <cfRule type="expression" dxfId="94" priority="57" stopIfTrue="1">
      <formula>IF($AF64&lt;0,$AF64,0)</formula>
    </cfRule>
    <cfRule type="expression" dxfId="93" priority="58" stopIfTrue="1">
      <formula>IF($AF64&gt;0,$AF64,0)</formula>
    </cfRule>
  </conditionalFormatting>
  <conditionalFormatting sqref="Q58:Q64">
    <cfRule type="cellIs" dxfId="92" priority="59" stopIfTrue="1" operator="equal">
      <formula>IF(SIGN($AG58)=1,$AI58,0)</formula>
    </cfRule>
    <cfRule type="expression" dxfId="91" priority="60" stopIfTrue="1">
      <formula>IF($AG58&lt;0,$AG58,0)</formula>
    </cfRule>
    <cfRule type="expression" dxfId="90" priority="61" stopIfTrue="1">
      <formula>IF($AG58&gt;0,$AG58,0)</formula>
    </cfRule>
  </conditionalFormatting>
  <conditionalFormatting sqref="S58:S64">
    <cfRule type="cellIs" dxfId="89" priority="62" stopIfTrue="1" operator="equal">
      <formula>IF(SIGN($AH58)=1,$AI58,0)</formula>
    </cfRule>
    <cfRule type="expression" dxfId="88" priority="63" stopIfTrue="1">
      <formula>IF($AH58&lt;0,$AH58,0)</formula>
    </cfRule>
    <cfRule type="expression" dxfId="87" priority="64" stopIfTrue="1">
      <formula>IF($AH58&gt;0,$AH58,0)</formula>
    </cfRule>
  </conditionalFormatting>
  <conditionalFormatting sqref="I64">
    <cfRule type="expression" dxfId="86" priority="65" stopIfTrue="1">
      <formula>IF($AB64&lt;0,$AB64,0)</formula>
    </cfRule>
    <cfRule type="cellIs" dxfId="85" priority="66" stopIfTrue="1" operator="equal">
      <formula>IF(SIGN($AB64)=1,$AE64,0)</formula>
    </cfRule>
    <cfRule type="expression" dxfId="84" priority="67" stopIfTrue="1">
      <formula>IF($AB64&gt;0,$AB64,0)</formula>
    </cfRule>
  </conditionalFormatting>
  <conditionalFormatting sqref="K58:K64">
    <cfRule type="cellIs" dxfId="83" priority="68" stopIfTrue="1" operator="equal">
      <formula>IF(SIGN($AC58)=1,$AE58,0)</formula>
    </cfRule>
    <cfRule type="expression" dxfId="82" priority="69" stopIfTrue="1">
      <formula>IF($AC58&lt;0,$AC58,0)</formula>
    </cfRule>
    <cfRule type="expression" dxfId="81" priority="70" stopIfTrue="1">
      <formula>IF($AC58&gt;0,$AC58,0)</formula>
    </cfRule>
  </conditionalFormatting>
  <conditionalFormatting sqref="M58:M64">
    <cfRule type="expression" dxfId="80" priority="71" stopIfTrue="1">
      <formula>IF($AD58&lt;0,$AD58,0)</formula>
    </cfRule>
    <cfRule type="cellIs" dxfId="79" priority="72" stopIfTrue="1" operator="equal">
      <formula>IF(SIGN($AD58)=1,$AE58,0)</formula>
    </cfRule>
    <cfRule type="expression" dxfId="78" priority="73" stopIfTrue="1">
      <formula>IF($AD58&gt;0,$AD58,0)</formula>
    </cfRule>
  </conditionalFormatting>
  <conditionalFormatting sqref="I58:I63">
    <cfRule type="expression" dxfId="77" priority="53" stopIfTrue="1">
      <formula>IF($AB58&lt;0,AB58,0)</formula>
    </cfRule>
    <cfRule type="cellIs" dxfId="76" priority="54" stopIfTrue="1" operator="equal">
      <formula>IF(SIGN($AB58)=1,$AE58,0)</formula>
    </cfRule>
    <cfRule type="expression" dxfId="75" priority="55" stopIfTrue="1">
      <formula>IF($AB58&gt;0,$AB58,0)</formula>
    </cfRule>
  </conditionalFormatting>
  <conditionalFormatting sqref="O58:O63">
    <cfRule type="cellIs" dxfId="74" priority="50" stopIfTrue="1" operator="equal">
      <formula>IF(SIGN($AF58)=1,$AI58,0)</formula>
    </cfRule>
    <cfRule type="expression" dxfId="73" priority="51" stopIfTrue="1">
      <formula>IF($AF58&lt;0,$AF58,0)</formula>
    </cfRule>
    <cfRule type="expression" dxfId="72" priority="52" stopIfTrue="1">
      <formula>IF($AF58&gt;0,$AF58,0)</formula>
    </cfRule>
  </conditionalFormatting>
  <conditionalFormatting sqref="N59:N64 R58:R64 T58:T64 P58:P64 L58:L64 J58:J63">
    <cfRule type="cellIs" dxfId="71" priority="47" stopIfTrue="1" operator="lessThan">
      <formula>0</formula>
    </cfRule>
  </conditionalFormatting>
  <conditionalFormatting sqref="J64">
    <cfRule type="cellIs" dxfId="70" priority="46" stopIfTrue="1" operator="equal">
      <formula>"""o"""</formula>
    </cfRule>
  </conditionalFormatting>
  <conditionalFormatting sqref="Q80">
    <cfRule type="cellIs" dxfId="69" priority="34" stopIfTrue="1" operator="equal">
      <formula>IF(SIGN($AG80)=1,$AI80,0)</formula>
    </cfRule>
    <cfRule type="expression" dxfId="68" priority="35" stopIfTrue="1">
      <formula>IF($AG80&lt;0,$AG80,0)</formula>
    </cfRule>
    <cfRule type="expression" dxfId="67" priority="36" stopIfTrue="1">
      <formula>IF($AG80&gt;0,$AG80,0)</formula>
    </cfRule>
  </conditionalFormatting>
  <conditionalFormatting sqref="S80">
    <cfRule type="cellIs" dxfId="66" priority="37" stopIfTrue="1" operator="equal">
      <formula>IF(SIGN($AH80)=1,$AI80,0)</formula>
    </cfRule>
    <cfRule type="expression" dxfId="65" priority="38" stopIfTrue="1">
      <formula>IF($AH80&lt;0,$AH80,0)</formula>
    </cfRule>
    <cfRule type="expression" dxfId="64" priority="39" stopIfTrue="1">
      <formula>IF($AH80&gt;0,$AH80,0)</formula>
    </cfRule>
  </conditionalFormatting>
  <conditionalFormatting sqref="K80">
    <cfRule type="cellIs" dxfId="63" priority="40" stopIfTrue="1" operator="equal">
      <formula>IF(SIGN($AC80)=1,$AE80,0)</formula>
    </cfRule>
    <cfRule type="expression" dxfId="62" priority="41" stopIfTrue="1">
      <formula>IF($AC80&lt;0,$AC80,0)</formula>
    </cfRule>
    <cfRule type="expression" dxfId="61" priority="42" stopIfTrue="1">
      <formula>IF($AC80&gt;0,$AC80,0)</formula>
    </cfRule>
  </conditionalFormatting>
  <conditionalFormatting sqref="M80">
    <cfRule type="expression" dxfId="60" priority="43" stopIfTrue="1">
      <formula>IF($AD80&lt;0,$AD80,0)</formula>
    </cfRule>
    <cfRule type="cellIs" dxfId="59" priority="44" stopIfTrue="1" operator="equal">
      <formula>IF(SIGN($AD80)=1,$AE80,0)</formula>
    </cfRule>
    <cfRule type="expression" dxfId="58" priority="45" stopIfTrue="1">
      <formula>IF($AD80&gt;0,$AD80,0)</formula>
    </cfRule>
  </conditionalFormatting>
  <conditionalFormatting sqref="I80">
    <cfRule type="expression" dxfId="57" priority="31" stopIfTrue="1">
      <formula>IF($AB80&lt;0,AB80,0)</formula>
    </cfRule>
    <cfRule type="cellIs" dxfId="56" priority="32" stopIfTrue="1" operator="equal">
      <formula>IF(SIGN($AB80)=1,$AE80,0)</formula>
    </cfRule>
    <cfRule type="expression" dxfId="55" priority="33" stopIfTrue="1">
      <formula>IF($AB80&gt;0,$AB80,0)</formula>
    </cfRule>
  </conditionalFormatting>
  <conditionalFormatting sqref="O80">
    <cfRule type="cellIs" dxfId="54" priority="28" stopIfTrue="1" operator="equal">
      <formula>IF(SIGN($AF80)=1,$AI80,0)</formula>
    </cfRule>
    <cfRule type="expression" dxfId="53" priority="29" stopIfTrue="1">
      <formula>IF($AF80&lt;0,$AF80,0)</formula>
    </cfRule>
    <cfRule type="expression" dxfId="52" priority="30" stopIfTrue="1">
      <formula>IF($AF80&gt;0,$AF80,0)</formula>
    </cfRule>
  </conditionalFormatting>
  <conditionalFormatting sqref="R80 T80 P80 L80 J80">
    <cfRule type="cellIs" dxfId="51" priority="27" stopIfTrue="1" operator="lessThan">
      <formula>0</formula>
    </cfRule>
  </conditionalFormatting>
  <conditionalFormatting sqref="O76">
    <cfRule type="cellIs" dxfId="50" priority="9" stopIfTrue="1" operator="equal">
      <formula>IF(SIGN($AF76)=1,$AI76,0)</formula>
    </cfRule>
    <cfRule type="expression" dxfId="49" priority="10" stopIfTrue="1">
      <formula>IF($AF76&lt;0,$AF76,0)</formula>
    </cfRule>
    <cfRule type="expression" dxfId="48" priority="11" stopIfTrue="1">
      <formula>IF($AF76&gt;0,$AF76,0)</formula>
    </cfRule>
  </conditionalFormatting>
  <conditionalFormatting sqref="Q70:Q76">
    <cfRule type="cellIs" dxfId="47" priority="12" stopIfTrue="1" operator="equal">
      <formula>IF(SIGN($AG70)=1,$AI70,0)</formula>
    </cfRule>
    <cfRule type="expression" dxfId="46" priority="13" stopIfTrue="1">
      <formula>IF($AG70&lt;0,$AG70,0)</formula>
    </cfRule>
    <cfRule type="expression" dxfId="45" priority="14" stopIfTrue="1">
      <formula>IF($AG70&gt;0,$AG70,0)</formula>
    </cfRule>
  </conditionalFormatting>
  <conditionalFormatting sqref="S70:S76">
    <cfRule type="cellIs" dxfId="44" priority="15" stopIfTrue="1" operator="equal">
      <formula>IF(SIGN($AH70)=1,$AI70,0)</formula>
    </cfRule>
    <cfRule type="expression" dxfId="43" priority="16" stopIfTrue="1">
      <formula>IF($AH70&lt;0,$AH70,0)</formula>
    </cfRule>
    <cfRule type="expression" dxfId="42" priority="17" stopIfTrue="1">
      <formula>IF($AH70&gt;0,$AH70,0)</formula>
    </cfRule>
  </conditionalFormatting>
  <conditionalFormatting sqref="I76">
    <cfRule type="expression" dxfId="41" priority="18" stopIfTrue="1">
      <formula>IF($AB76&lt;0,$AB76,0)</formula>
    </cfRule>
    <cfRule type="cellIs" dxfId="40" priority="19" stopIfTrue="1" operator="equal">
      <formula>IF(SIGN($AB76)=1,$AE76,0)</formula>
    </cfRule>
    <cfRule type="expression" dxfId="39" priority="20" stopIfTrue="1">
      <formula>IF($AB76&gt;0,$AB76,0)</formula>
    </cfRule>
  </conditionalFormatting>
  <conditionalFormatting sqref="K70:K76">
    <cfRule type="cellIs" dxfId="38" priority="21" stopIfTrue="1" operator="equal">
      <formula>IF(SIGN($AC70)=1,$AE70,0)</formula>
    </cfRule>
    <cfRule type="expression" dxfId="37" priority="22" stopIfTrue="1">
      <formula>IF($AC70&lt;0,$AC70,0)</formula>
    </cfRule>
    <cfRule type="expression" dxfId="36" priority="23" stopIfTrue="1">
      <formula>IF($AC70&gt;0,$AC70,0)</formula>
    </cfRule>
  </conditionalFormatting>
  <conditionalFormatting sqref="M70:M76">
    <cfRule type="expression" dxfId="35" priority="24" stopIfTrue="1">
      <formula>IF($AD70&lt;0,$AD70,0)</formula>
    </cfRule>
    <cfRule type="cellIs" dxfId="34" priority="25" stopIfTrue="1" operator="equal">
      <formula>IF(SIGN($AD70)=1,$AE70,0)</formula>
    </cfRule>
    <cfRule type="expression" dxfId="33" priority="26" stopIfTrue="1">
      <formula>IF($AD70&gt;0,$AD70,0)</formula>
    </cfRule>
  </conditionalFormatting>
  <conditionalFormatting sqref="I70:I75">
    <cfRule type="expression" dxfId="32" priority="6" stopIfTrue="1">
      <formula>IF($AB70&lt;0,AB70,0)</formula>
    </cfRule>
    <cfRule type="cellIs" dxfId="31" priority="7" stopIfTrue="1" operator="equal">
      <formula>IF(SIGN($AB70)=1,$AE70,0)</formula>
    </cfRule>
    <cfRule type="expression" dxfId="30" priority="8" stopIfTrue="1">
      <formula>IF($AB70&gt;0,$AB70,0)</formula>
    </cfRule>
  </conditionalFormatting>
  <conditionalFormatting sqref="O70:O75">
    <cfRule type="cellIs" dxfId="29" priority="3" stopIfTrue="1" operator="equal">
      <formula>IF(SIGN($AF70)=1,$AI70,0)</formula>
    </cfRule>
    <cfRule type="expression" dxfId="28" priority="4" stopIfTrue="1">
      <formula>IF($AF70&lt;0,$AF70,0)</formula>
    </cfRule>
    <cfRule type="expression" dxfId="27" priority="5" stopIfTrue="1">
      <formula>IF($AF70&gt;0,$AF70,0)</formula>
    </cfRule>
  </conditionalFormatting>
  <conditionalFormatting sqref="N71:N76 R70:R76 T70:T76 P70:P76 L70:L76 J70:J75">
    <cfRule type="cellIs" dxfId="26" priority="2" stopIfTrue="1" operator="lessThan">
      <formula>0</formula>
    </cfRule>
  </conditionalFormatting>
  <conditionalFormatting sqref="J76">
    <cfRule type="cellIs" dxfId="25" priority="1" stopIfTrue="1" operator="equal">
      <formula>"""o"""</formula>
    </cfRule>
  </conditionalFormatting>
  <printOptions horizontalCentered="1"/>
  <pageMargins left="0.39370078740157483" right="0.39370078740157483" top="0.3543307086614173" bottom="0.3543307086614173" header="0" footer="0"/>
  <pageSetup paperSize="9" scale="66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92D050"/>
  </sheetPr>
  <dimension ref="A3:AQ30"/>
  <sheetViews>
    <sheetView showGridLines="0" zoomScaleNormal="100" workbookViewId="0">
      <selection activeCell="A13" sqref="A13:U13"/>
    </sheetView>
  </sheetViews>
  <sheetFormatPr defaultRowHeight="15"/>
  <cols>
    <col min="1" max="2" width="4.28515625" style="1" customWidth="1"/>
    <col min="3" max="3" width="21.5703125" style="1" customWidth="1"/>
    <col min="4" max="4" width="7" style="1" bestFit="1" customWidth="1"/>
    <col min="5" max="5" width="8" style="1" customWidth="1"/>
    <col min="6" max="6" width="5.7109375" style="1" customWidth="1"/>
    <col min="7" max="7" width="1.85546875" customWidth="1"/>
    <col min="8" max="8" width="5.7109375" customWidth="1"/>
    <col min="9" max="9" width="1.85546875" customWidth="1"/>
    <col min="10" max="10" width="5.7109375" customWidth="1"/>
    <col min="11" max="11" width="1.85546875" customWidth="1"/>
    <col min="12" max="12" width="5.7109375" customWidth="1"/>
    <col min="13" max="13" width="1.85546875" customWidth="1"/>
    <col min="14" max="14" width="5.7109375" customWidth="1"/>
    <col min="15" max="15" width="1.85546875" customWidth="1"/>
    <col min="16" max="16" width="5.7109375" customWidth="1"/>
    <col min="17" max="17" width="1.85546875" customWidth="1"/>
    <col min="18" max="18" width="11.140625" bestFit="1" customWidth="1"/>
    <col min="19" max="19" width="5.85546875" customWidth="1"/>
    <col min="20" max="20" width="8.42578125" customWidth="1"/>
    <col min="21" max="21" width="7.5703125" bestFit="1" customWidth="1"/>
    <col min="22" max="22" width="9.140625" hidden="1" customWidth="1"/>
    <col min="23" max="23" width="4" hidden="1" customWidth="1"/>
    <col min="24" max="24" width="8.28515625" hidden="1" customWidth="1"/>
    <col min="25" max="25" width="3" hidden="1" customWidth="1"/>
    <col min="26" max="26" width="3.5703125" hidden="1" customWidth="1"/>
    <col min="27" max="27" width="2" hidden="1" customWidth="1"/>
    <col min="28" max="29" width="3" hidden="1" customWidth="1"/>
    <col min="30" max="30" width="3.5703125" hidden="1" customWidth="1"/>
    <col min="31" max="31" width="6.140625" hidden="1" customWidth="1"/>
    <col min="32" max="33" width="6.7109375" hidden="1" customWidth="1"/>
    <col min="34" max="34" width="3" hidden="1" customWidth="1"/>
    <col min="35" max="36" width="4" hidden="1" customWidth="1"/>
    <col min="37" max="37" width="42.7109375" customWidth="1"/>
  </cols>
  <sheetData>
    <row r="3" spans="1:43">
      <c r="C3" s="2" t="s">
        <v>14</v>
      </c>
    </row>
    <row r="5" spans="1:43">
      <c r="C5" s="1" t="s">
        <v>15</v>
      </c>
    </row>
    <row r="6" spans="1:43">
      <c r="C6" s="1" t="s">
        <v>50</v>
      </c>
    </row>
    <row r="7" spans="1:43">
      <c r="C7" s="1" t="s">
        <v>16</v>
      </c>
    </row>
    <row r="8" spans="1:43" ht="9.75" customHeight="1"/>
    <row r="9" spans="1:43">
      <c r="C9" s="1" t="s">
        <v>17</v>
      </c>
    </row>
    <row r="10" spans="1:43">
      <c r="C10" s="1" t="s">
        <v>51</v>
      </c>
    </row>
    <row r="11" spans="1:43">
      <c r="C11" s="1" t="s">
        <v>18</v>
      </c>
    </row>
    <row r="13" spans="1:43" s="23" customFormat="1" ht="22.5" customHeight="1">
      <c r="A13" s="371" t="s">
        <v>62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41"/>
      <c r="AJ13" s="41"/>
      <c r="AQ13" s="26"/>
    </row>
    <row r="14" spans="1:43" s="23" customFormat="1" ht="22.5" customHeight="1">
      <c r="A14" s="370" t="s">
        <v>42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251"/>
      <c r="AH14" s="147"/>
      <c r="AI14" s="41"/>
      <c r="AJ14" s="41"/>
      <c r="AK14" s="173" t="s">
        <v>72</v>
      </c>
      <c r="AQ14" s="26"/>
    </row>
    <row r="15" spans="1:43" s="33" customFormat="1" ht="9" customHeight="1">
      <c r="A15" s="148"/>
      <c r="B15" s="148"/>
      <c r="K15" s="116"/>
      <c r="L15" s="116"/>
      <c r="U15" s="48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40"/>
      <c r="AJ15" s="40"/>
    </row>
    <row r="16" spans="1:43" s="47" customFormat="1" ht="17.25" customHeight="1">
      <c r="A16" s="46"/>
      <c r="B16" s="46"/>
      <c r="C16" s="146"/>
      <c r="D16" s="46"/>
      <c r="E16" s="383"/>
      <c r="F16" s="383"/>
      <c r="G16" s="46"/>
      <c r="H16" s="46"/>
      <c r="I16" s="46"/>
      <c r="J16" s="46"/>
      <c r="K16" s="46"/>
      <c r="L16" s="46"/>
      <c r="M16" s="382"/>
      <c r="N16" s="382"/>
      <c r="O16" s="382"/>
      <c r="P16" s="382"/>
      <c r="Q16" s="382"/>
      <c r="R16" s="382"/>
      <c r="S16" s="382"/>
      <c r="T16" s="115">
        <v>2021</v>
      </c>
      <c r="U16" s="49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K16" s="21" t="s">
        <v>57</v>
      </c>
    </row>
    <row r="17" spans="1:37" s="15" customFormat="1" ht="18" customHeight="1">
      <c r="A17" s="6"/>
      <c r="B17" s="6"/>
      <c r="C17" s="145" t="s">
        <v>33</v>
      </c>
      <c r="D17" s="326" t="s">
        <v>31</v>
      </c>
      <c r="E17" s="326"/>
      <c r="F17" s="326"/>
      <c r="G17" s="326"/>
      <c r="H17" s="326"/>
      <c r="I17" s="326"/>
      <c r="J17" s="119"/>
      <c r="K17" s="119"/>
      <c r="L17" s="119"/>
      <c r="M17" s="326" t="s">
        <v>32</v>
      </c>
      <c r="N17" s="326"/>
      <c r="O17" s="326"/>
      <c r="P17" s="326"/>
      <c r="Q17" s="326"/>
      <c r="R17" s="326"/>
      <c r="S17" s="326"/>
      <c r="T17" s="326"/>
      <c r="U17" s="120"/>
      <c r="V17" s="121"/>
      <c r="W17" s="121"/>
      <c r="X17" s="122"/>
      <c r="Y17" s="32"/>
      <c r="Z17" s="32"/>
      <c r="AA17" s="32"/>
      <c r="AB17" s="32"/>
      <c r="AC17" s="32"/>
      <c r="AD17" s="32"/>
      <c r="AE17" s="32"/>
      <c r="AF17" s="32"/>
      <c r="AG17" s="7"/>
      <c r="AH17" s="123"/>
      <c r="AI17" s="123"/>
      <c r="AJ17" s="123"/>
    </row>
    <row r="18" spans="1:37" s="28" customFormat="1" ht="15" customHeight="1">
      <c r="A18" s="363" t="s">
        <v>34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174" t="s">
        <v>67</v>
      </c>
      <c r="O18" s="52"/>
      <c r="P18" s="51"/>
      <c r="Q18" s="52"/>
      <c r="R18" s="51"/>
      <c r="S18" s="51"/>
      <c r="T18" s="51"/>
      <c r="U18" s="53"/>
      <c r="V18" s="27"/>
      <c r="W18" s="27"/>
      <c r="X18" s="29"/>
      <c r="Y18" s="30"/>
      <c r="Z18" s="30"/>
      <c r="AA18" s="30"/>
      <c r="AB18" s="31"/>
      <c r="AC18" s="30"/>
      <c r="AD18" s="30"/>
      <c r="AE18" s="30"/>
      <c r="AF18" s="31"/>
      <c r="AG18" s="263"/>
      <c r="AH18" s="42"/>
      <c r="AI18" s="42"/>
      <c r="AJ18" s="42"/>
    </row>
    <row r="19" spans="1:37" ht="15.75" thickBot="1">
      <c r="AK19" s="175" t="s">
        <v>69</v>
      </c>
    </row>
    <row r="20" spans="1:37" s="23" customFormat="1" ht="11.25" customHeight="1">
      <c r="A20" s="402" t="s">
        <v>25</v>
      </c>
      <c r="B20" s="353" t="s">
        <v>43</v>
      </c>
      <c r="C20" s="399" t="s">
        <v>0</v>
      </c>
      <c r="D20" s="347" t="s">
        <v>1</v>
      </c>
      <c r="E20" s="384" t="s">
        <v>3</v>
      </c>
      <c r="F20" s="388" t="s">
        <v>4</v>
      </c>
      <c r="G20" s="389"/>
      <c r="H20" s="389"/>
      <c r="I20" s="389"/>
      <c r="J20" s="389"/>
      <c r="K20" s="390"/>
      <c r="L20" s="388" t="s">
        <v>5</v>
      </c>
      <c r="M20" s="389"/>
      <c r="N20" s="389"/>
      <c r="O20" s="389"/>
      <c r="P20" s="389"/>
      <c r="Q20" s="390"/>
      <c r="R20" s="384" t="s">
        <v>6</v>
      </c>
      <c r="S20" s="54" t="s">
        <v>11</v>
      </c>
      <c r="T20" s="331" t="s">
        <v>40</v>
      </c>
      <c r="U20" s="331" t="s">
        <v>41</v>
      </c>
      <c r="V20" s="5"/>
      <c r="W20" s="5"/>
      <c r="X20" s="9"/>
      <c r="Y20" s="56"/>
      <c r="Z20" s="56"/>
      <c r="AA20" s="56"/>
      <c r="AB20" s="57"/>
      <c r="AC20" s="56"/>
      <c r="AD20" s="56"/>
      <c r="AE20" s="56"/>
    </row>
    <row r="21" spans="1:37" s="23" customFormat="1" ht="19.5" customHeight="1">
      <c r="A21" s="403"/>
      <c r="B21" s="404"/>
      <c r="C21" s="400"/>
      <c r="D21" s="401"/>
      <c r="E21" s="391"/>
      <c r="F21" s="395">
        <v>1</v>
      </c>
      <c r="G21" s="396"/>
      <c r="H21" s="393">
        <v>2</v>
      </c>
      <c r="I21" s="396"/>
      <c r="J21" s="393">
        <v>3</v>
      </c>
      <c r="K21" s="394"/>
      <c r="L21" s="395">
        <v>1</v>
      </c>
      <c r="M21" s="396"/>
      <c r="N21" s="393">
        <v>2</v>
      </c>
      <c r="O21" s="396"/>
      <c r="P21" s="393">
        <v>3</v>
      </c>
      <c r="Q21" s="394"/>
      <c r="R21" s="391"/>
      <c r="S21" s="58" t="s">
        <v>23</v>
      </c>
      <c r="T21" s="392"/>
      <c r="U21" s="387"/>
      <c r="V21" s="106"/>
      <c r="W21" s="106"/>
      <c r="X21" s="9"/>
      <c r="Y21" s="56"/>
      <c r="Z21" s="56"/>
      <c r="AA21" s="56"/>
      <c r="AB21" s="57" t="s">
        <v>64</v>
      </c>
      <c r="AC21" s="56"/>
      <c r="AD21" s="56"/>
      <c r="AE21" s="56"/>
      <c r="AF21" s="23" t="s">
        <v>65</v>
      </c>
      <c r="AG21" s="23" t="s">
        <v>66</v>
      </c>
      <c r="AH21" s="23" t="s">
        <v>37</v>
      </c>
      <c r="AI21" s="23" t="s">
        <v>38</v>
      </c>
      <c r="AJ21" s="23" t="s">
        <v>39</v>
      </c>
    </row>
    <row r="22" spans="1:37" s="26" customFormat="1" ht="15.75" customHeight="1">
      <c r="A22" s="60">
        <v>1</v>
      </c>
      <c r="B22" s="124" t="s">
        <v>44</v>
      </c>
      <c r="C22" s="61" t="s">
        <v>48</v>
      </c>
      <c r="D22" s="62">
        <v>2000</v>
      </c>
      <c r="E22" s="63">
        <v>66</v>
      </c>
      <c r="F22" s="64">
        <v>75</v>
      </c>
      <c r="G22" s="65" t="s">
        <v>12</v>
      </c>
      <c r="H22" s="66">
        <v>78</v>
      </c>
      <c r="I22" s="67" t="s">
        <v>13</v>
      </c>
      <c r="J22" s="64">
        <v>79</v>
      </c>
      <c r="K22" s="68"/>
      <c r="L22" s="69">
        <v>85</v>
      </c>
      <c r="M22" s="70" t="s">
        <v>12</v>
      </c>
      <c r="N22" s="71">
        <v>87</v>
      </c>
      <c r="O22" s="70" t="s">
        <v>13</v>
      </c>
      <c r="P22" s="71" t="s">
        <v>68</v>
      </c>
      <c r="Q22" s="72"/>
      <c r="R22" s="73">
        <f>IF(E22="","",(AB22+AF22))</f>
        <v>160</v>
      </c>
      <c r="S22" s="74">
        <f>IF(D22="","",IF(($T$4-D22)&lt;16,35,IF(($T$4-D22)&lt;18,25,IF(($T$4-D22)&gt;20,0,15))))</f>
        <v>35</v>
      </c>
      <c r="T22" s="75">
        <f>IF(E22="","",ROUND(X22*AJ22*W22,1)+S22)</f>
        <v>261.89999999999998</v>
      </c>
      <c r="U22" s="75">
        <f>IF(E22=""," ",ROUND(X22*R22,2)*W22+IF(AB22=0,0,IF(AF22=0,0,S22)))</f>
        <v>253.67</v>
      </c>
      <c r="V22" s="107"/>
      <c r="W22" s="107">
        <f t="shared" ref="W22:W23" si="0">IF(A22="K",1.4,1)</f>
        <v>1</v>
      </c>
      <c r="X22" s="77">
        <f t="shared" ref="X22:X23" si="1">IF(E22&lt;175.508,10^(0.75194503*((LOG10(E22/175.508))^2)),1)</f>
        <v>1.3666655098023144</v>
      </c>
      <c r="Y22" s="24">
        <f t="shared" ref="Y22:Y23" si="2">IF(G22="z",F22,IF(G22="x",F22*(-1),0))</f>
        <v>75</v>
      </c>
      <c r="Z22" s="24">
        <f t="shared" ref="Z22:Z23" si="3">IF(I22="z",H22,IF(I22="x",H22*(-1),0))</f>
        <v>-78</v>
      </c>
      <c r="AA22" s="24">
        <f t="shared" ref="AA22:AA23" si="4">IF(K22="z",J22,IF(K22="x",J22*(-1),0))</f>
        <v>0</v>
      </c>
      <c r="AB22" s="25">
        <f t="shared" ref="AB22:AB23" si="5">IF(AND(Y22&lt;0,Z22&lt;0,AA22&lt;0),0,MAX(Y22:AA22))</f>
        <v>75</v>
      </c>
      <c r="AC22" s="24">
        <f t="shared" ref="AC22:AC23" si="6">IF(M22="z",L22,IF(M22="x",L22*(-1),0))</f>
        <v>85</v>
      </c>
      <c r="AD22" s="24">
        <f t="shared" ref="AD22:AD23" si="7">IF(O22="z",N22,IF(O22="x",N22*(-1),0))</f>
        <v>-87</v>
      </c>
      <c r="AE22" s="24">
        <f>IF(Q22="z",P22,IF(Q22="x",P22*(-1),0))</f>
        <v>0</v>
      </c>
      <c r="AF22" s="25">
        <f t="shared" ref="AF22:AF23" si="8">IF(AND(AC22&lt;0,AD22&lt;0,AE22&lt;0),0,MAX(AC22:AE22))</f>
        <v>85</v>
      </c>
      <c r="AG22" s="250">
        <f t="shared" ref="AG22:AG23" si="9">AB22+AF22</f>
        <v>160</v>
      </c>
      <c r="AH22" s="43">
        <f t="shared" ref="AH22:AH23" si="10">IF(ISTEXT(K22),AB22,LARGE(F22:J22,1))</f>
        <v>79</v>
      </c>
      <c r="AI22" s="43">
        <f t="shared" ref="AI22:AI23" si="11">IF(ISTEXT(Q22),AF22,LARGE(L22:P22,1))</f>
        <v>87</v>
      </c>
      <c r="AJ22" s="43">
        <f t="shared" ref="AJ22:AJ23" si="12">AH22+AI22</f>
        <v>166</v>
      </c>
    </row>
    <row r="23" spans="1:37" s="26" customFormat="1" ht="15.75" customHeight="1">
      <c r="A23" s="60">
        <v>2</v>
      </c>
      <c r="B23" s="124" t="s">
        <v>45</v>
      </c>
      <c r="C23" s="61" t="s">
        <v>49</v>
      </c>
      <c r="D23" s="62">
        <v>2000</v>
      </c>
      <c r="E23" s="63">
        <v>62</v>
      </c>
      <c r="F23" s="64">
        <v>95</v>
      </c>
      <c r="G23" s="65"/>
      <c r="H23" s="66"/>
      <c r="I23" s="65"/>
      <c r="J23" s="64"/>
      <c r="K23" s="79"/>
      <c r="L23" s="69">
        <v>120</v>
      </c>
      <c r="M23" s="70"/>
      <c r="N23" s="71"/>
      <c r="O23" s="70"/>
      <c r="P23" s="64"/>
      <c r="Q23" s="72"/>
      <c r="R23" s="73">
        <f>IF(E23="","",(AB23+AF23))</f>
        <v>0</v>
      </c>
      <c r="S23" s="74">
        <f>IF(D23="","",IF(($T$4-D23)&lt;16,35,IF(($T$4-D23)&lt;18,25,IF(($T$4-D23)&gt;20,0,15))))</f>
        <v>35</v>
      </c>
      <c r="T23" s="75">
        <f>IF(E23="","",ROUND(X23*AJ23*W23,1)+S23)</f>
        <v>341.2</v>
      </c>
      <c r="U23" s="75">
        <f>IF(E23=""," ",ROUND(X23*R23,2)*W23+IF(AB23=0,0,IF(AF23=0,0,S23)))</f>
        <v>0</v>
      </c>
      <c r="V23" s="107"/>
      <c r="W23" s="107">
        <f t="shared" si="0"/>
        <v>1</v>
      </c>
      <c r="X23" s="77">
        <f t="shared" si="1"/>
        <v>1.4241671430352294</v>
      </c>
      <c r="Y23" s="24">
        <f t="shared" si="2"/>
        <v>0</v>
      </c>
      <c r="Z23" s="24">
        <f t="shared" si="3"/>
        <v>0</v>
      </c>
      <c r="AA23" s="24">
        <f t="shared" si="4"/>
        <v>0</v>
      </c>
      <c r="AB23" s="25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ref="AE23" si="13">IF(Q23="z",P23,IF(Q23="x",P23*(-1),0))</f>
        <v>0</v>
      </c>
      <c r="AF23" s="25">
        <f t="shared" si="8"/>
        <v>0</v>
      </c>
      <c r="AG23" s="250">
        <f t="shared" si="9"/>
        <v>0</v>
      </c>
      <c r="AH23" s="43">
        <f t="shared" si="10"/>
        <v>95</v>
      </c>
      <c r="AI23" s="43">
        <f t="shared" si="11"/>
        <v>120</v>
      </c>
      <c r="AJ23" s="43">
        <f t="shared" si="12"/>
        <v>215</v>
      </c>
    </row>
    <row r="25" spans="1:37">
      <c r="A25" s="1" t="s">
        <v>78</v>
      </c>
      <c r="G25" s="4" t="s">
        <v>12</v>
      </c>
      <c r="I25" s="300" t="s">
        <v>13</v>
      </c>
      <c r="J25" s="2"/>
      <c r="K25" s="301" t="s">
        <v>19</v>
      </c>
      <c r="L25" s="3"/>
      <c r="N25" s="3"/>
      <c r="R25" s="143" t="s">
        <v>53</v>
      </c>
      <c r="AK25" s="143" t="s">
        <v>55</v>
      </c>
    </row>
    <row r="26" spans="1:37" ht="29.25" customHeight="1">
      <c r="F26" s="397" t="s">
        <v>79</v>
      </c>
      <c r="G26" s="397"/>
      <c r="H26" s="398" t="s">
        <v>80</v>
      </c>
      <c r="I26" s="398"/>
      <c r="N26" s="175" t="s">
        <v>70</v>
      </c>
      <c r="T26" s="143" t="s">
        <v>54</v>
      </c>
    </row>
    <row r="27" spans="1:37">
      <c r="C27" s="1" t="s">
        <v>71</v>
      </c>
    </row>
    <row r="28" spans="1:37">
      <c r="C28" s="144" t="s">
        <v>56</v>
      </c>
    </row>
    <row r="29" spans="1:37">
      <c r="C29" s="1" t="s">
        <v>58</v>
      </c>
    </row>
    <row r="30" spans="1:37">
      <c r="C30" s="1" t="s">
        <v>59</v>
      </c>
    </row>
  </sheetData>
  <mergeCells count="27">
    <mergeCell ref="F26:G26"/>
    <mergeCell ref="H26:I26"/>
    <mergeCell ref="D17:I17"/>
    <mergeCell ref="M17:T17"/>
    <mergeCell ref="A18:M18"/>
    <mergeCell ref="C20:C21"/>
    <mergeCell ref="D20:D21"/>
    <mergeCell ref="E20:E21"/>
    <mergeCell ref="A20:A21"/>
    <mergeCell ref="B20:B21"/>
    <mergeCell ref="A13:U13"/>
    <mergeCell ref="V13:AH13"/>
    <mergeCell ref="A14:U14"/>
    <mergeCell ref="V15:AH15"/>
    <mergeCell ref="E16:F16"/>
    <mergeCell ref="M16:S16"/>
    <mergeCell ref="U20:U21"/>
    <mergeCell ref="F20:K20"/>
    <mergeCell ref="L20:Q20"/>
    <mergeCell ref="R20:R21"/>
    <mergeCell ref="T20:T21"/>
    <mergeCell ref="P21:Q21"/>
    <mergeCell ref="F21:G21"/>
    <mergeCell ref="H21:I21"/>
    <mergeCell ref="J21:K21"/>
    <mergeCell ref="L21:M21"/>
    <mergeCell ref="N21:O21"/>
  </mergeCells>
  <phoneticPr fontId="15" type="noConversion"/>
  <conditionalFormatting sqref="F22:F23">
    <cfRule type="expression" dxfId="24" priority="10" stopIfTrue="1">
      <formula>IF($Y22&lt;0,Y22,0)</formula>
    </cfRule>
    <cfRule type="cellIs" dxfId="23" priority="11" stopIfTrue="1" operator="equal">
      <formula>IF(SIGN($Y22)=1,$AB22,0)</formula>
    </cfRule>
    <cfRule type="expression" dxfId="22" priority="12" stopIfTrue="1">
      <formula>IF($Y22&gt;0,$Y22,0)</formula>
    </cfRule>
  </conditionalFormatting>
  <conditionalFormatting sqref="J22">
    <cfRule type="expression" dxfId="21" priority="4" stopIfTrue="1">
      <formula>IF($AA22&lt;0,$AA22,0)</formula>
    </cfRule>
    <cfRule type="cellIs" dxfId="20" priority="5" stopIfTrue="1" operator="equal">
      <formula>IF(SIGN($AA22)=1,$AB22,0)</formula>
    </cfRule>
    <cfRule type="expression" dxfId="19" priority="6" stopIfTrue="1">
      <formula>IF($AA22&gt;0,$AA22,0)</formula>
    </cfRule>
  </conditionalFormatting>
  <conditionalFormatting sqref="H22">
    <cfRule type="cellIs" dxfId="18" priority="1" stopIfTrue="1" operator="equal">
      <formula>IF(SIGN($Z22)=1,$AB22,0)</formula>
    </cfRule>
    <cfRule type="expression" dxfId="17" priority="2" stopIfTrue="1">
      <formula>IF($Z22&lt;0,$Z22,0)</formula>
    </cfRule>
    <cfRule type="expression" dxfId="16" priority="3" stopIfTrue="1">
      <formula>IF($Z22&gt;0,$Z22,0)</formula>
    </cfRule>
  </conditionalFormatting>
  <conditionalFormatting sqref="K23 O22:O23 Q22:Q23 M22:M23 I22:I23 G22:G23">
    <cfRule type="cellIs" dxfId="15" priority="25" stopIfTrue="1" operator="lessThan">
      <formula>0</formula>
    </cfRule>
  </conditionalFormatting>
  <conditionalFormatting sqref="N22:N23">
    <cfRule type="cellIs" dxfId="14" priority="22" stopIfTrue="1" operator="equal">
      <formula>IF(SIGN($AD22)=1,$AF22,0)</formula>
    </cfRule>
    <cfRule type="expression" dxfId="13" priority="23" stopIfTrue="1">
      <formula>IF($AD22&lt;0,$AD22,0)</formula>
    </cfRule>
    <cfRule type="expression" dxfId="12" priority="24" stopIfTrue="1">
      <formula>IF($AD22&gt;0,$AD22,0)</formula>
    </cfRule>
  </conditionalFormatting>
  <conditionalFormatting sqref="P22:P23">
    <cfRule type="cellIs" dxfId="11" priority="19" stopIfTrue="1" operator="equal">
      <formula>IF(SIGN($AE22)=1,$AF22,0)</formula>
    </cfRule>
    <cfRule type="expression" dxfId="10" priority="20" stopIfTrue="1">
      <formula>IF($AE22&lt;0,$AE22,0)</formula>
    </cfRule>
    <cfRule type="expression" dxfId="9" priority="21" stopIfTrue="1">
      <formula>IF($AE22&gt;0,$AE22,0)</formula>
    </cfRule>
  </conditionalFormatting>
  <conditionalFormatting sqref="H23">
    <cfRule type="cellIs" dxfId="8" priority="16" stopIfTrue="1" operator="equal">
      <formula>IF(SIGN($Z23)=1,$AB23,0)</formula>
    </cfRule>
    <cfRule type="expression" dxfId="7" priority="17" stopIfTrue="1">
      <formula>IF($Z23&lt;0,$Z23,0)</formula>
    </cfRule>
    <cfRule type="expression" dxfId="6" priority="18" stopIfTrue="1">
      <formula>IF($Z23&gt;0,$Z23,0)</formula>
    </cfRule>
  </conditionalFormatting>
  <conditionalFormatting sqref="J23">
    <cfRule type="expression" dxfId="5" priority="13" stopIfTrue="1">
      <formula>IF($AA23&lt;0,$AA23,0)</formula>
    </cfRule>
    <cfRule type="cellIs" dxfId="4" priority="14" stopIfTrue="1" operator="equal">
      <formula>IF(SIGN($AA23)=1,$AB23,0)</formula>
    </cfRule>
    <cfRule type="expression" dxfId="3" priority="15" stopIfTrue="1">
      <formula>IF($AA23&gt;0,$AA23,0)</formula>
    </cfRule>
  </conditionalFormatting>
  <conditionalFormatting sqref="L22:L23">
    <cfRule type="cellIs" dxfId="2" priority="7" stopIfTrue="1" operator="equal">
      <formula>IF(SIGN($AC22)=1,$AF22,0)</formula>
    </cfRule>
    <cfRule type="expression" dxfId="1" priority="8" stopIfTrue="1">
      <formula>IF($AC22&lt;0,$AC22,0)</formula>
    </cfRule>
    <cfRule type="expression" dxfId="0" priority="9" stopIfTrue="1">
      <formula>IF($AC22&gt;0,$AC22,0)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protokół WAGI</vt:lpstr>
      <vt:lpstr>protokół zawodów</vt:lpstr>
      <vt:lpstr>instrukcja</vt:lpstr>
      <vt:lpstr>'protokół WAGI'!Obszar_wydruku</vt:lpstr>
      <vt:lpstr>'protokół zawodów'!Obszar_wydruku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DMP 2017</dc:title>
  <dc:creator/>
  <cp:lastModifiedBy/>
  <dcterms:created xsi:type="dcterms:W3CDTF">2015-04-11T22:52:56Z</dcterms:created>
  <dcterms:modified xsi:type="dcterms:W3CDTF">2021-04-10T08:00:41Z</dcterms:modified>
</cp:coreProperties>
</file>