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6885" windowHeight="7965" tabRatio="644" activeTab="0"/>
  </bookViews>
  <sheets>
    <sheet name="protokół zawodów" sheetId="1" r:id="rId1"/>
    <sheet name="protokół WAGI" sheetId="2" r:id="rId2"/>
    <sheet name="KLASYFIKACJE" sheetId="3" r:id="rId3"/>
    <sheet name="instrukcja" sheetId="4" r:id="rId4"/>
  </sheets>
  <definedNames>
    <definedName name="_xlnm.Print_Area" localSheetId="1">'protokół WAGI'!$A$1:$G$27</definedName>
    <definedName name="_xlnm.Print_Area" localSheetId="0">'protokół zawodów'!$A$1:$S$35</definedName>
  </definedNames>
  <calcPr fullCalcOnLoad="1"/>
</workbook>
</file>

<file path=xl/sharedStrings.xml><?xml version="1.0" encoding="utf-8"?>
<sst xmlns="http://schemas.openxmlformats.org/spreadsheetml/2006/main" count="98" uniqueCount="48">
  <si>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</si>
  <si>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</si>
  <si>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</si>
  <si>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</si>
  <si>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</si>
  <si>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</si>
  <si>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</si>
  <si>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</si>
  <si>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Sędzia główny</t>
  </si>
  <si>
    <t>Sędzia I</t>
  </si>
  <si>
    <t>Sędzia II</t>
  </si>
  <si>
    <t>Sekretarz zawodów</t>
  </si>
  <si>
    <t>pkt.</t>
  </si>
  <si>
    <t>z</t>
  </si>
  <si>
    <t>x</t>
  </si>
  <si>
    <t>PROTOKÓŁ ZAWODÓW</t>
  </si>
  <si>
    <t>zgłaszane ciężary kolejnych podejść wpisujemy w lewej kolumnie dla każdego podejścia</t>
  </si>
  <si>
    <t>tzn. rwanie 1 - kolumna F, rwanie 2 - kolumna H, rwanie 3 - kolumna J …</t>
  </si>
  <si>
    <t>powinny się one wyświetlać w kolorze niebieskim</t>
  </si>
  <si>
    <t>np. dla 1 podejścia w rwaniu - kolumna G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</si>
  <si>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</rPr>
      <t>z</t>
    </r>
    <r>
      <rPr>
        <sz val="11"/>
        <rFont val="Calibri"/>
        <family val="2"/>
      </rPr>
      <t xml:space="preserve"> - zaliczone lub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 xml:space="preserve"> - niezaliczone</t>
    </r>
  </si>
  <si>
    <t>(znaki te są niewidoczne)</t>
  </si>
  <si>
    <t>ciężar zgłoszony</t>
  </si>
  <si>
    <t>l.p.</t>
  </si>
  <si>
    <t>PROTOKÓŁ WAGI</t>
  </si>
  <si>
    <t>RWANIE</t>
  </si>
  <si>
    <t>PODRZUT</t>
  </si>
  <si>
    <t>dod.</t>
  </si>
  <si>
    <t>Opieka medyczna</t>
  </si>
  <si>
    <t>Spiker</t>
  </si>
  <si>
    <t>Drużynowe Mistrzostwa Polski Mężczyzn</t>
  </si>
  <si>
    <t>Sekretarz</t>
  </si>
  <si>
    <t>:</t>
  </si>
  <si>
    <t>Klasyfiakcja zawodników wg punktacji Sinclair'a:</t>
  </si>
  <si>
    <t>runda</t>
  </si>
  <si>
    <r>
      <t xml:space="preserve">w zakładce </t>
    </r>
    <r>
      <rPr>
        <b/>
        <sz val="11"/>
        <rFont val="Calibri"/>
        <family val="2"/>
      </rPr>
      <t>"KLASYFIKACJE"</t>
    </r>
    <r>
      <rPr>
        <sz val="11"/>
        <rFont val="Calibri"/>
        <family val="2"/>
      </rPr>
      <t xml:space="preserve"> automatycznie wyświetlana jest klasyfikacja zawodników wg pkt. Sinclaira</t>
    </r>
  </si>
  <si>
    <r>
      <t>w kolumnie "</t>
    </r>
    <r>
      <rPr>
        <b/>
        <sz val="11"/>
        <rFont val="Calibri"/>
        <family val="2"/>
      </rPr>
      <t>PKT. Dod.</t>
    </r>
    <r>
      <rPr>
        <sz val="11"/>
        <rFont val="Calibri"/>
        <family val="2"/>
      </rPr>
      <t>" automatycznie wyliczy ile punktów dodatkowych dostanie zawodnik za wiek. Należy w protokół wagi wpisać cały rok urodzenia</t>
    </r>
  </si>
  <si>
    <t>Kowalski Jan</t>
  </si>
  <si>
    <t>klasa rozgrywkowa</t>
  </si>
  <si>
    <t>miejsce, data</t>
  </si>
  <si>
    <t>Naza klubu - gospodarze</t>
  </si>
  <si>
    <t>Nazwa klubu - goście</t>
  </si>
  <si>
    <t>L.p.</t>
  </si>
  <si>
    <t>NR</t>
  </si>
  <si>
    <t>LICENCJI</t>
  </si>
  <si>
    <t>nazwa klubu - gospodarze</t>
  </si>
  <si>
    <t>logo lub nazwa klubu - gospodarz</t>
  </si>
  <si>
    <t>logo lub nazwa klubu - goście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</si>
</sst>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Tahoma"/>
      <family val="2"/>
    </font>
    <font>
      <sz val="7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color indexed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8"/>
      <color indexed="12"/>
      <name val="Calibri"/>
      <family val="2"/>
    </font>
    <font>
      <sz val="8"/>
      <color indexed="9"/>
      <name val="Calibri"/>
      <family val="2"/>
    </font>
    <font>
      <sz val="6"/>
      <color indexed="9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thin"/>
      <top style="thin"/>
      <bottom style="thin"/>
    </border>
    <border>
      <left/>
      <right style="thin"/>
      <top style="thin">
        <color indexed="23"/>
      </top>
      <bottom/>
    </border>
    <border>
      <left/>
      <right/>
      <top style="thin"/>
      <bottom/>
    </border>
    <border>
      <left/>
      <right style="thin">
        <color indexed="23"/>
      </right>
      <top style="thin"/>
      <bottom style="thin"/>
    </border>
    <border>
      <left/>
      <right/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/>
    </border>
    <border>
      <left style="medium"/>
      <right style="thin"/>
      <top style="thin">
        <color indexed="23"/>
      </top>
      <bottom/>
    </border>
    <border>
      <left style="thin"/>
      <right style="medium"/>
      <top style="thin">
        <color indexed="2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/>
      <top style="thin"/>
      <bottom style="medium"/>
    </border>
    <border>
      <left/>
      <right style="thin">
        <color indexed="2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 style="thin">
        <color indexed="23"/>
      </top>
      <bottom style="thin"/>
    </border>
    <border>
      <left style="thin"/>
      <right style="thin"/>
      <top style="medium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/>
      <right/>
      <top style="thin">
        <color indexed="2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 style="thin"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5">
    <xf numFmtId="0" fontId="0" fillId="0" borderId="0" xfId="0" applyAlignment="1">
      <alignment/>
    </xf>
    <xf numFmtId="165" fontId="21" fillId="0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26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31" fillId="25" borderId="0" xfId="0" applyFont="1" applyFill="1" applyAlignment="1">
      <alignment/>
    </xf>
    <xf numFmtId="0" fontId="31" fillId="25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24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3" fillId="25" borderId="0" xfId="51" applyFont="1" applyFill="1" applyAlignment="1">
      <alignment wrapText="1"/>
      <protection/>
    </xf>
    <xf numFmtId="0" fontId="26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26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65" fontId="31" fillId="0" borderId="0" xfId="0" applyNumberFormat="1" applyFont="1" applyFill="1" applyBorder="1" applyAlignment="1">
      <alignment horizontal="center" wrapText="1"/>
    </xf>
    <xf numFmtId="165" fontId="42" fillId="0" borderId="0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9" fillId="24" borderId="13" xfId="0" applyFont="1" applyFill="1" applyBorder="1" applyAlignment="1">
      <alignment horizontal="right"/>
    </xf>
    <xf numFmtId="0" fontId="40" fillId="24" borderId="14" xfId="0" applyFont="1" applyFill="1" applyBorder="1" applyAlignment="1">
      <alignment shrinkToFit="1"/>
    </xf>
    <xf numFmtId="0" fontId="39" fillId="24" borderId="15" xfId="0" applyFont="1" applyFill="1" applyBorder="1" applyAlignment="1">
      <alignment horizontal="right"/>
    </xf>
    <xf numFmtId="0" fontId="40" fillId="24" borderId="14" xfId="0" applyFont="1" applyFill="1" applyBorder="1" applyAlignment="1">
      <alignment horizontal="right"/>
    </xf>
    <xf numFmtId="0" fontId="39" fillId="24" borderId="16" xfId="0" applyFont="1" applyFill="1" applyBorder="1" applyAlignment="1">
      <alignment horizontal="right"/>
    </xf>
    <xf numFmtId="0" fontId="29" fillId="24" borderId="17" xfId="0" applyFont="1" applyFill="1" applyBorder="1" applyAlignment="1">
      <alignment horizontal="center"/>
    </xf>
    <xf numFmtId="0" fontId="38" fillId="25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0" fillId="25" borderId="0" xfId="0" applyFont="1" applyFill="1" applyAlignment="1">
      <alignment horizontal="center"/>
    </xf>
    <xf numFmtId="0" fontId="37" fillId="0" borderId="0" xfId="0" applyFont="1" applyBorder="1" applyAlignment="1">
      <alignment horizontal="center" vertical="top"/>
    </xf>
    <xf numFmtId="0" fontId="45" fillId="25" borderId="0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2" fontId="45" fillId="27" borderId="0" xfId="0" applyNumberFormat="1" applyFont="1" applyFill="1" applyAlignment="1">
      <alignment horizontal="center" vertical="center"/>
    </xf>
    <xf numFmtId="1" fontId="45" fillId="27" borderId="0" xfId="0" applyNumberFormat="1" applyFont="1" applyFill="1" applyAlignment="1">
      <alignment horizontal="center" vertical="center"/>
    </xf>
    <xf numFmtId="0" fontId="34" fillId="27" borderId="0" xfId="0" applyFont="1" applyFill="1" applyAlignment="1">
      <alignment horizontal="center" vertical="center"/>
    </xf>
    <xf numFmtId="164" fontId="45" fillId="27" borderId="0" xfId="0" applyNumberFormat="1" applyFont="1" applyFill="1" applyAlignment="1">
      <alignment vertical="center"/>
    </xf>
    <xf numFmtId="0" fontId="46" fillId="25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164" fontId="28" fillId="0" borderId="18" xfId="0" applyNumberFormat="1" applyFont="1" applyBorder="1" applyAlignment="1">
      <alignment horizontal="center"/>
    </xf>
    <xf numFmtId="0" fontId="40" fillId="24" borderId="19" xfId="0" applyFont="1" applyFill="1" applyBorder="1" applyAlignment="1">
      <alignment/>
    </xf>
    <xf numFmtId="0" fontId="40" fillId="24" borderId="14" xfId="0" applyFont="1" applyFill="1" applyBorder="1" applyAlignment="1">
      <alignment horizontal="right" shrinkToFit="1"/>
    </xf>
    <xf numFmtId="0" fontId="40" fillId="24" borderId="19" xfId="0" applyFont="1" applyFill="1" applyBorder="1" applyAlignment="1">
      <alignment horizontal="right"/>
    </xf>
    <xf numFmtId="164" fontId="28" fillId="24" borderId="1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0" fontId="50" fillId="24" borderId="0" xfId="0" applyFont="1" applyFill="1" applyBorder="1" applyAlignment="1">
      <alignment vertical="center"/>
    </xf>
    <xf numFmtId="0" fontId="51" fillId="24" borderId="0" xfId="0" applyFont="1" applyFill="1" applyBorder="1" applyAlignment="1">
      <alignment vertical="center"/>
    </xf>
    <xf numFmtId="0" fontId="52" fillId="25" borderId="0" xfId="0" applyFont="1" applyFill="1" applyBorder="1" applyAlignment="1">
      <alignment horizontal="center" vertical="top"/>
    </xf>
    <xf numFmtId="0" fontId="52" fillId="25" borderId="0" xfId="0" applyFont="1" applyFill="1" applyBorder="1" applyAlignment="1">
      <alignment vertical="top"/>
    </xf>
    <xf numFmtId="0" fontId="53" fillId="24" borderId="0" xfId="0" applyFont="1" applyFill="1" applyBorder="1" applyAlignment="1">
      <alignment horizontal="center"/>
    </xf>
    <xf numFmtId="0" fontId="54" fillId="24" borderId="0" xfId="0" applyFont="1" applyFill="1" applyBorder="1" applyAlignment="1">
      <alignment horizontal="center" vertical="center"/>
    </xf>
    <xf numFmtId="164" fontId="50" fillId="24" borderId="0" xfId="0" applyNumberFormat="1" applyFont="1" applyFill="1" applyBorder="1" applyAlignment="1">
      <alignment horizontal="right" vertical="center"/>
    </xf>
    <xf numFmtId="0" fontId="55" fillId="25" borderId="0" xfId="0" applyFont="1" applyFill="1" applyBorder="1" applyAlignment="1">
      <alignment horizontal="center" vertical="top"/>
    </xf>
    <xf numFmtId="0" fontId="56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shrinkToFit="1"/>
    </xf>
    <xf numFmtId="0" fontId="59" fillId="24" borderId="22" xfId="0" applyFont="1" applyFill="1" applyBorder="1" applyAlignment="1">
      <alignment horizontal="right"/>
    </xf>
    <xf numFmtId="0" fontId="58" fillId="24" borderId="21" xfId="0" applyFont="1" applyFill="1" applyBorder="1" applyAlignment="1">
      <alignment horizontal="right"/>
    </xf>
    <xf numFmtId="0" fontId="59" fillId="24" borderId="23" xfId="0" applyFont="1" applyFill="1" applyBorder="1" applyAlignment="1">
      <alignment horizontal="right"/>
    </xf>
    <xf numFmtId="0" fontId="58" fillId="24" borderId="22" xfId="0" applyFont="1" applyFill="1" applyBorder="1" applyAlignment="1">
      <alignment shrinkToFit="1"/>
    </xf>
    <xf numFmtId="0" fontId="59" fillId="24" borderId="23" xfId="0" applyFont="1" applyFill="1" applyBorder="1" applyAlignment="1" quotePrefix="1">
      <alignment horizontal="right"/>
    </xf>
    <xf numFmtId="0" fontId="58" fillId="24" borderId="24" xfId="0" applyFont="1" applyFill="1" applyBorder="1" applyAlignment="1">
      <alignment shrinkToFit="1"/>
    </xf>
    <xf numFmtId="0" fontId="48" fillId="24" borderId="18" xfId="0" applyFont="1" applyFill="1" applyBorder="1" applyAlignment="1">
      <alignment horizontal="center"/>
    </xf>
    <xf numFmtId="0" fontId="58" fillId="24" borderId="14" xfId="0" applyFont="1" applyFill="1" applyBorder="1" applyAlignment="1">
      <alignment shrinkToFit="1"/>
    </xf>
    <xf numFmtId="0" fontId="59" fillId="24" borderId="16" xfId="0" applyFont="1" applyFill="1" applyBorder="1" applyAlignment="1" quotePrefix="1">
      <alignment horizontal="right"/>
    </xf>
    <xf numFmtId="0" fontId="58" fillId="24" borderId="19" xfId="0" applyFont="1" applyFill="1" applyBorder="1" applyAlignment="1">
      <alignment shrinkToFit="1"/>
    </xf>
    <xf numFmtId="0" fontId="48" fillId="24" borderId="17" xfId="0" applyFont="1" applyFill="1" applyBorder="1" applyAlignment="1">
      <alignment horizontal="center"/>
    </xf>
    <xf numFmtId="0" fontId="58" fillId="24" borderId="25" xfId="0" applyFont="1" applyFill="1" applyBorder="1" applyAlignment="1">
      <alignment shrinkToFit="1"/>
    </xf>
    <xf numFmtId="0" fontId="58" fillId="24" borderId="0" xfId="0" applyFont="1" applyFill="1" applyBorder="1" applyAlignment="1">
      <alignment shrinkToFit="1"/>
    </xf>
    <xf numFmtId="0" fontId="59" fillId="24" borderId="26" xfId="0" applyFont="1" applyFill="1" applyBorder="1" applyAlignment="1" quotePrefix="1">
      <alignment horizontal="right"/>
    </xf>
    <xf numFmtId="0" fontId="58" fillId="24" borderId="27" xfId="0" applyFont="1" applyFill="1" applyBorder="1" applyAlignment="1">
      <alignment shrinkToFit="1"/>
    </xf>
    <xf numFmtId="0" fontId="48" fillId="24" borderId="28" xfId="0" applyFont="1" applyFill="1" applyBorder="1" applyAlignment="1">
      <alignment horizontal="center"/>
    </xf>
    <xf numFmtId="0" fontId="60" fillId="24" borderId="0" xfId="0" applyFont="1" applyFill="1" applyAlignment="1">
      <alignment horizontal="center"/>
    </xf>
    <xf numFmtId="0" fontId="61" fillId="24" borderId="0" xfId="0" applyFont="1" applyFill="1" applyAlignment="1">
      <alignment/>
    </xf>
    <xf numFmtId="0" fontId="31" fillId="25" borderId="0" xfId="0" applyFont="1" applyFill="1" applyAlignment="1">
      <alignment horizontal="center"/>
    </xf>
    <xf numFmtId="0" fontId="49" fillId="25" borderId="0" xfId="0" applyFont="1" applyFill="1" applyAlignment="1">
      <alignment horizontal="center"/>
    </xf>
    <xf numFmtId="0" fontId="49" fillId="25" borderId="0" xfId="0" applyFont="1" applyFill="1" applyAlignment="1">
      <alignment/>
    </xf>
    <xf numFmtId="0" fontId="26" fillId="25" borderId="0" xfId="0" applyFont="1" applyFill="1" applyBorder="1" applyAlignment="1">
      <alignment horizontal="center"/>
    </xf>
    <xf numFmtId="0" fontId="61" fillId="25" borderId="29" xfId="0" applyFont="1" applyFill="1" applyBorder="1" applyAlignment="1">
      <alignment/>
    </xf>
    <xf numFmtId="0" fontId="61" fillId="25" borderId="0" xfId="0" applyFont="1" applyFill="1" applyAlignment="1">
      <alignment/>
    </xf>
    <xf numFmtId="0" fontId="61" fillId="25" borderId="29" xfId="0" applyFont="1" applyFill="1" applyBorder="1" applyAlignment="1">
      <alignment/>
    </xf>
    <xf numFmtId="0" fontId="26" fillId="25" borderId="0" xfId="0" applyFont="1" applyFill="1" applyAlignment="1">
      <alignment horizontal="center"/>
    </xf>
    <xf numFmtId="0" fontId="62" fillId="25" borderId="0" xfId="0" applyFont="1" applyFill="1" applyAlignment="1">
      <alignment/>
    </xf>
    <xf numFmtId="0" fontId="62" fillId="25" borderId="0" xfId="0" applyFont="1" applyFill="1" applyAlignment="1">
      <alignment horizontal="right"/>
    </xf>
    <xf numFmtId="0" fontId="59" fillId="24" borderId="0" xfId="0" applyFont="1" applyFill="1" applyBorder="1" applyAlignment="1" quotePrefix="1">
      <alignment horizontal="right"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65" fontId="63" fillId="0" borderId="0" xfId="0" applyNumberFormat="1" applyFont="1" applyFill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 wrapText="1"/>
    </xf>
    <xf numFmtId="0" fontId="61" fillId="0" borderId="1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24" borderId="22" xfId="0" applyFont="1" applyFill="1" applyBorder="1" applyAlignment="1">
      <alignment vertical="center"/>
    </xf>
    <xf numFmtId="0" fontId="48" fillId="24" borderId="24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8" fillId="24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/>
    </xf>
    <xf numFmtId="0" fontId="55" fillId="25" borderId="0" xfId="0" applyFont="1" applyFill="1" applyBorder="1" applyAlignment="1">
      <alignment horizontal="center" vertical="top"/>
    </xf>
    <xf numFmtId="0" fontId="37" fillId="25" borderId="0" xfId="0" applyFont="1" applyFill="1" applyBorder="1" applyAlignment="1">
      <alignment horizontal="center" vertical="top"/>
    </xf>
    <xf numFmtId="0" fontId="64" fillId="26" borderId="10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left" vertical="center"/>
    </xf>
    <xf numFmtId="164" fontId="49" fillId="25" borderId="0" xfId="0" applyNumberFormat="1" applyFont="1" applyFill="1" applyBorder="1" applyAlignment="1">
      <alignment horizontal="center"/>
    </xf>
    <xf numFmtId="0" fontId="59" fillId="25" borderId="0" xfId="0" applyFont="1" applyFill="1" applyBorder="1" applyAlignment="1">
      <alignment horizontal="right"/>
    </xf>
    <xf numFmtId="0" fontId="58" fillId="25" borderId="0" xfId="0" applyFont="1" applyFill="1" applyBorder="1" applyAlignment="1">
      <alignment shrinkToFit="1"/>
    </xf>
    <xf numFmtId="0" fontId="58" fillId="25" borderId="0" xfId="0" applyFont="1" applyFill="1" applyBorder="1" applyAlignment="1">
      <alignment horizontal="right"/>
    </xf>
    <xf numFmtId="0" fontId="59" fillId="25" borderId="0" xfId="0" applyFont="1" applyFill="1" applyBorder="1" applyAlignment="1" quotePrefix="1">
      <alignment horizontal="right"/>
    </xf>
    <xf numFmtId="0" fontId="55" fillId="24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66" fillId="24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/>
    </xf>
    <xf numFmtId="164" fontId="66" fillId="24" borderId="18" xfId="0" applyNumberFormat="1" applyFont="1" applyFill="1" applyBorder="1" applyAlignment="1">
      <alignment horizontal="center" vertical="center"/>
    </xf>
    <xf numFmtId="0" fontId="67" fillId="24" borderId="18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6" fillId="24" borderId="18" xfId="0" applyFont="1" applyFill="1" applyBorder="1" applyAlignment="1">
      <alignment horizontal="left" vertical="center"/>
    </xf>
    <xf numFmtId="164" fontId="66" fillId="0" borderId="18" xfId="0" applyNumberFormat="1" applyFont="1" applyBorder="1" applyAlignment="1">
      <alignment horizontal="center" vertical="center"/>
    </xf>
    <xf numFmtId="0" fontId="66" fillId="24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2" fontId="66" fillId="24" borderId="0" xfId="0" applyNumberFormat="1" applyFont="1" applyFill="1" applyBorder="1" applyAlignment="1">
      <alignment horizontal="center" vertical="center"/>
    </xf>
    <xf numFmtId="0" fontId="67" fillId="2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164" fontId="53" fillId="24" borderId="0" xfId="0" applyNumberFormat="1" applyFont="1" applyFill="1" applyBorder="1" applyAlignment="1">
      <alignment horizontal="center"/>
    </xf>
    <xf numFmtId="0" fontId="68" fillId="24" borderId="0" xfId="0" applyFont="1" applyFill="1" applyBorder="1" applyAlignment="1">
      <alignment horizontal="right"/>
    </xf>
    <xf numFmtId="0" fontId="69" fillId="24" borderId="0" xfId="0" applyFont="1" applyFill="1" applyBorder="1" applyAlignment="1">
      <alignment shrinkToFit="1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Alignment="1">
      <alignment horizontal="center" vertical="center"/>
    </xf>
    <xf numFmtId="0" fontId="66" fillId="24" borderId="0" xfId="0" applyFont="1" applyFill="1" applyAlignment="1">
      <alignment horizontal="center"/>
    </xf>
    <xf numFmtId="0" fontId="66" fillId="0" borderId="29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49" fillId="24" borderId="0" xfId="0" applyFont="1" applyFill="1" applyBorder="1" applyAlignment="1">
      <alignment/>
    </xf>
    <xf numFmtId="0" fontId="60" fillId="25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3" fillId="24" borderId="0" xfId="0" applyFont="1" applyFill="1" applyAlignment="1">
      <alignment horizontal="center"/>
    </xf>
    <xf numFmtId="0" fontId="69" fillId="24" borderId="0" xfId="0" applyFont="1" applyFill="1" applyBorder="1" applyAlignment="1">
      <alignment horizontal="right" shrinkToFit="1"/>
    </xf>
    <xf numFmtId="0" fontId="68" fillId="25" borderId="0" xfId="0" applyFont="1" applyFill="1" applyBorder="1" applyAlignment="1">
      <alignment horizontal="right"/>
    </xf>
    <xf numFmtId="0" fontId="61" fillId="25" borderId="0" xfId="0" applyFont="1" applyFill="1" applyAlignment="1">
      <alignment horizontal="center"/>
    </xf>
    <xf numFmtId="0" fontId="61" fillId="25" borderId="0" xfId="0" applyFont="1" applyFill="1" applyAlignment="1">
      <alignment/>
    </xf>
    <xf numFmtId="0" fontId="49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25" borderId="0" xfId="0" applyFont="1" applyFill="1" applyAlignment="1">
      <alignment/>
    </xf>
    <xf numFmtId="0" fontId="50" fillId="25" borderId="0" xfId="0" applyFont="1" applyFill="1" applyBorder="1" applyAlignment="1">
      <alignment vertical="center"/>
    </xf>
    <xf numFmtId="0" fontId="51" fillId="25" borderId="0" xfId="0" applyFont="1" applyFill="1" applyBorder="1" applyAlignment="1">
      <alignment vertical="center"/>
    </xf>
    <xf numFmtId="0" fontId="55" fillId="25" borderId="0" xfId="0" applyFont="1" applyFill="1" applyBorder="1" applyAlignment="1">
      <alignment horizontal="center" vertical="center"/>
    </xf>
    <xf numFmtId="0" fontId="66" fillId="25" borderId="0" xfId="0" applyFont="1" applyFill="1" applyAlignment="1">
      <alignment vertical="center"/>
    </xf>
    <xf numFmtId="0" fontId="55" fillId="25" borderId="0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center"/>
    </xf>
    <xf numFmtId="0" fontId="49" fillId="25" borderId="18" xfId="0" applyFont="1" applyFill="1" applyBorder="1" applyAlignment="1">
      <alignment horizontal="center" vertical="center"/>
    </xf>
    <xf numFmtId="0" fontId="49" fillId="27" borderId="18" xfId="0" applyFont="1" applyFill="1" applyBorder="1" applyAlignment="1">
      <alignment horizontal="left" vertical="center" wrapText="1"/>
    </xf>
    <xf numFmtId="0" fontId="49" fillId="27" borderId="18" xfId="0" applyFont="1" applyFill="1" applyBorder="1" applyAlignment="1">
      <alignment horizontal="center" vertical="center"/>
    </xf>
    <xf numFmtId="164" fontId="49" fillId="27" borderId="18" xfId="0" applyNumberFormat="1" applyFont="1" applyFill="1" applyBorder="1" applyAlignment="1">
      <alignment horizontal="center" vertical="center"/>
    </xf>
    <xf numFmtId="1" fontId="49" fillId="27" borderId="18" xfId="0" applyNumberFormat="1" applyFont="1" applyFill="1" applyBorder="1" applyAlignment="1">
      <alignment horizontal="center" vertical="center"/>
    </xf>
    <xf numFmtId="2" fontId="49" fillId="27" borderId="18" xfId="0" applyNumberFormat="1" applyFont="1" applyFill="1" applyBorder="1" applyAlignment="1">
      <alignment vertical="center"/>
    </xf>
    <xf numFmtId="0" fontId="24" fillId="25" borderId="0" xfId="0" applyFont="1" applyFill="1" applyAlignment="1">
      <alignment vertical="center"/>
    </xf>
    <xf numFmtId="0" fontId="33" fillId="25" borderId="0" xfId="0" applyFont="1" applyFill="1" applyAlignment="1">
      <alignment horizontal="center" vertical="top"/>
    </xf>
    <xf numFmtId="0" fontId="33" fillId="25" borderId="0" xfId="0" applyFont="1" applyFill="1" applyBorder="1" applyAlignment="1">
      <alignment horizontal="right" vertical="top"/>
    </xf>
    <xf numFmtId="0" fontId="61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164" fontId="61" fillId="0" borderId="18" xfId="0" applyNumberFormat="1" applyFont="1" applyFill="1" applyBorder="1" applyAlignment="1">
      <alignment horizontal="center"/>
    </xf>
    <xf numFmtId="164" fontId="42" fillId="0" borderId="0" xfId="0" applyNumberFormat="1" applyFont="1" applyAlignment="1">
      <alignment vertical="center"/>
    </xf>
    <xf numFmtId="0" fontId="59" fillId="24" borderId="15" xfId="0" applyFont="1" applyFill="1" applyBorder="1" applyAlignment="1">
      <alignment horizontal="right"/>
    </xf>
    <xf numFmtId="0" fontId="58" fillId="24" borderId="14" xfId="0" applyFont="1" applyFill="1" applyBorder="1" applyAlignment="1">
      <alignment horizontal="right"/>
    </xf>
    <xf numFmtId="0" fontId="59" fillId="24" borderId="16" xfId="0" applyFont="1" applyFill="1" applyBorder="1" applyAlignment="1">
      <alignment horizontal="right"/>
    </xf>
    <xf numFmtId="0" fontId="70" fillId="24" borderId="19" xfId="0" applyFont="1" applyFill="1" applyBorder="1" applyAlignment="1">
      <alignment/>
    </xf>
    <xf numFmtId="0" fontId="64" fillId="26" borderId="11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left" vertical="center"/>
    </xf>
    <xf numFmtId="0" fontId="49" fillId="24" borderId="18" xfId="0" applyFont="1" applyFill="1" applyBorder="1" applyAlignment="1">
      <alignment horizontal="center"/>
    </xf>
    <xf numFmtId="0" fontId="64" fillId="26" borderId="32" xfId="0" applyFont="1" applyFill="1" applyBorder="1" applyAlignment="1">
      <alignment horizontal="center" vertical="center"/>
    </xf>
    <xf numFmtId="0" fontId="49" fillId="24" borderId="33" xfId="0" applyFont="1" applyFill="1" applyBorder="1" applyAlignment="1">
      <alignment horizontal="center" vertical="center"/>
    </xf>
    <xf numFmtId="164" fontId="49" fillId="24" borderId="34" xfId="0" applyNumberFormat="1" applyFont="1" applyFill="1" applyBorder="1" applyAlignment="1">
      <alignment horizontal="right"/>
    </xf>
    <xf numFmtId="0" fontId="49" fillId="24" borderId="35" xfId="0" applyFont="1" applyFill="1" applyBorder="1" applyAlignment="1">
      <alignment horizontal="center" vertical="center"/>
    </xf>
    <xf numFmtId="164" fontId="49" fillId="24" borderId="36" xfId="0" applyNumberFormat="1" applyFont="1" applyFill="1" applyBorder="1" applyAlignment="1">
      <alignment horizontal="right"/>
    </xf>
    <xf numFmtId="0" fontId="49" fillId="24" borderId="37" xfId="0" applyFont="1" applyFill="1" applyBorder="1" applyAlignment="1">
      <alignment horizontal="center" vertical="center"/>
    </xf>
    <xf numFmtId="164" fontId="49" fillId="24" borderId="38" xfId="0" applyNumberFormat="1" applyFont="1" applyFill="1" applyBorder="1" applyAlignment="1">
      <alignment horizontal="right"/>
    </xf>
    <xf numFmtId="0" fontId="49" fillId="24" borderId="39" xfId="0" applyFont="1" applyFill="1" applyBorder="1" applyAlignment="1">
      <alignment horizontal="center" vertical="center"/>
    </xf>
    <xf numFmtId="0" fontId="61" fillId="0" borderId="40" xfId="0" applyFont="1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164" fontId="61" fillId="0" borderId="40" xfId="0" applyNumberFormat="1" applyFont="1" applyFill="1" applyBorder="1" applyAlignment="1">
      <alignment horizontal="center"/>
    </xf>
    <xf numFmtId="0" fontId="59" fillId="24" borderId="41" xfId="0" applyFont="1" applyFill="1" applyBorder="1" applyAlignment="1">
      <alignment horizontal="right"/>
    </xf>
    <xf numFmtId="0" fontId="58" fillId="24" borderId="42" xfId="0" applyFont="1" applyFill="1" applyBorder="1" applyAlignment="1">
      <alignment horizontal="right"/>
    </xf>
    <xf numFmtId="0" fontId="59" fillId="24" borderId="43" xfId="0" applyFont="1" applyFill="1" applyBorder="1" applyAlignment="1">
      <alignment horizontal="right"/>
    </xf>
    <xf numFmtId="0" fontId="58" fillId="24" borderId="43" xfId="0" applyFont="1" applyFill="1" applyBorder="1" applyAlignment="1">
      <alignment shrinkToFit="1"/>
    </xf>
    <xf numFmtId="0" fontId="59" fillId="24" borderId="41" xfId="0" applyFont="1" applyFill="1" applyBorder="1" applyAlignment="1" quotePrefix="1">
      <alignment horizontal="right"/>
    </xf>
    <xf numFmtId="0" fontId="58" fillId="24" borderId="42" xfId="0" applyFont="1" applyFill="1" applyBorder="1" applyAlignment="1">
      <alignment shrinkToFit="1"/>
    </xf>
    <xf numFmtId="0" fontId="58" fillId="24" borderId="44" xfId="0" applyFont="1" applyFill="1" applyBorder="1" applyAlignment="1">
      <alignment shrinkToFit="1"/>
    </xf>
    <xf numFmtId="0" fontId="48" fillId="24" borderId="40" xfId="0" applyFont="1" applyFill="1" applyBorder="1" applyAlignment="1">
      <alignment horizontal="center"/>
    </xf>
    <xf numFmtId="164" fontId="49" fillId="24" borderId="45" xfId="0" applyNumberFormat="1" applyFont="1" applyFill="1" applyBorder="1" applyAlignment="1">
      <alignment horizontal="right"/>
    </xf>
    <xf numFmtId="0" fontId="49" fillId="24" borderId="40" xfId="0" applyFont="1" applyFill="1" applyBorder="1" applyAlignment="1">
      <alignment horizontal="center"/>
    </xf>
    <xf numFmtId="0" fontId="62" fillId="25" borderId="20" xfId="0" applyFont="1" applyFill="1" applyBorder="1" applyAlignment="1">
      <alignment horizontal="center"/>
    </xf>
    <xf numFmtId="0" fontId="60" fillId="24" borderId="0" xfId="0" applyFont="1" applyFill="1" applyAlignment="1">
      <alignment horizontal="center"/>
    </xf>
    <xf numFmtId="0" fontId="49" fillId="25" borderId="0" xfId="0" applyFont="1" applyFill="1" applyAlignment="1">
      <alignment horizontal="center"/>
    </xf>
    <xf numFmtId="0" fontId="61" fillId="25" borderId="29" xfId="0" applyFont="1" applyFill="1" applyBorder="1" applyAlignment="1">
      <alignment horizontal="center"/>
    </xf>
    <xf numFmtId="0" fontId="64" fillId="26" borderId="46" xfId="0" applyFont="1" applyFill="1" applyBorder="1" applyAlignment="1">
      <alignment horizontal="center" vertical="center"/>
    </xf>
    <xf numFmtId="0" fontId="53" fillId="26" borderId="47" xfId="0" applyFont="1" applyFill="1" applyBorder="1" applyAlignment="1">
      <alignment horizontal="center" vertical="center"/>
    </xf>
    <xf numFmtId="20" fontId="64" fillId="26" borderId="48" xfId="0" applyNumberFormat="1" applyFont="1" applyFill="1" applyBorder="1" applyAlignment="1">
      <alignment horizontal="center" vertical="center"/>
    </xf>
    <xf numFmtId="0" fontId="53" fillId="26" borderId="49" xfId="0" applyFont="1" applyFill="1" applyBorder="1" applyAlignment="1">
      <alignment vertical="center"/>
    </xf>
    <xf numFmtId="0" fontId="55" fillId="25" borderId="0" xfId="0" applyFont="1" applyFill="1" applyBorder="1" applyAlignment="1">
      <alignment horizontal="center" vertical="top"/>
    </xf>
    <xf numFmtId="0" fontId="64" fillId="26" borderId="50" xfId="0" applyFont="1" applyFill="1" applyBorder="1" applyAlignment="1">
      <alignment horizontal="center"/>
    </xf>
    <xf numFmtId="0" fontId="64" fillId="26" borderId="51" xfId="0" applyFont="1" applyFill="1" applyBorder="1" applyAlignment="1">
      <alignment horizontal="center"/>
    </xf>
    <xf numFmtId="0" fontId="64" fillId="26" borderId="52" xfId="0" applyFont="1" applyFill="1" applyBorder="1" applyAlignment="1">
      <alignment horizontal="center"/>
    </xf>
    <xf numFmtId="0" fontId="53" fillId="26" borderId="50" xfId="0" applyFont="1" applyFill="1" applyBorder="1" applyAlignment="1">
      <alignment horizontal="center"/>
    </xf>
    <xf numFmtId="0" fontId="64" fillId="26" borderId="53" xfId="0" applyFont="1" applyFill="1" applyBorder="1" applyAlignment="1">
      <alignment horizontal="center" vertical="center"/>
    </xf>
    <xf numFmtId="0" fontId="64" fillId="26" borderId="54" xfId="0" applyFont="1" applyFill="1" applyBorder="1" applyAlignment="1">
      <alignment horizontal="center" vertical="center"/>
    </xf>
    <xf numFmtId="0" fontId="64" fillId="26" borderId="55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 horizontal="center" vertical="center"/>
    </xf>
    <xf numFmtId="0" fontId="64" fillId="26" borderId="56" xfId="0" applyFont="1" applyFill="1" applyBorder="1" applyAlignment="1">
      <alignment horizontal="center"/>
    </xf>
    <xf numFmtId="0" fontId="49" fillId="25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top"/>
    </xf>
    <xf numFmtId="0" fontId="64" fillId="26" borderId="48" xfId="0" applyFont="1" applyFill="1" applyBorder="1" applyAlignment="1">
      <alignment horizontal="center" vertical="center"/>
    </xf>
    <xf numFmtId="0" fontId="64" fillId="26" borderId="49" xfId="0" applyFont="1" applyFill="1" applyBorder="1" applyAlignment="1">
      <alignment horizontal="center" vertical="center"/>
    </xf>
    <xf numFmtId="0" fontId="64" fillId="26" borderId="57" xfId="0" applyFont="1" applyFill="1" applyBorder="1" applyAlignment="1">
      <alignment horizontal="center" vertical="center"/>
    </xf>
    <xf numFmtId="0" fontId="64" fillId="26" borderId="58" xfId="0" applyFont="1" applyFill="1" applyBorder="1" applyAlignment="1">
      <alignment horizontal="center" vertical="center"/>
    </xf>
    <xf numFmtId="0" fontId="64" fillId="26" borderId="59" xfId="0" applyFont="1" applyFill="1" applyBorder="1" applyAlignment="1">
      <alignment horizontal="center"/>
    </xf>
    <xf numFmtId="0" fontId="64" fillId="26" borderId="60" xfId="0" applyFont="1" applyFill="1" applyBorder="1" applyAlignment="1">
      <alignment horizontal="center" vertical="center"/>
    </xf>
    <xf numFmtId="0" fontId="64" fillId="26" borderId="61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 wrapText="1" shrinkToFit="1"/>
    </xf>
    <xf numFmtId="0" fontId="64" fillId="26" borderId="32" xfId="0" applyFont="1" applyFill="1" applyBorder="1" applyAlignment="1">
      <alignment horizontal="center" vertical="center" wrapText="1"/>
    </xf>
    <xf numFmtId="0" fontId="53" fillId="26" borderId="11" xfId="0" applyFont="1" applyFill="1" applyBorder="1" applyAlignment="1">
      <alignment horizontal="center" vertical="center" wrapText="1"/>
    </xf>
    <xf numFmtId="0" fontId="53" fillId="26" borderId="49" xfId="0" applyFont="1" applyFill="1" applyBorder="1" applyAlignment="1">
      <alignment horizontal="center" vertical="center"/>
    </xf>
    <xf numFmtId="0" fontId="64" fillId="26" borderId="62" xfId="0" applyFont="1" applyFill="1" applyBorder="1" applyAlignment="1">
      <alignment horizontal="center"/>
    </xf>
    <xf numFmtId="0" fontId="53" fillId="26" borderId="56" xfId="0" applyFont="1" applyFill="1" applyBorder="1" applyAlignment="1">
      <alignment horizontal="center"/>
    </xf>
    <xf numFmtId="0" fontId="55" fillId="24" borderId="0" xfId="0" applyFont="1" applyFill="1" applyBorder="1" applyAlignment="1">
      <alignment horizontal="left" vertical="center"/>
    </xf>
    <xf numFmtId="0" fontId="48" fillId="24" borderId="63" xfId="0" applyFont="1" applyFill="1" applyBorder="1" applyAlignment="1">
      <alignment horizontal="center" vertical="center"/>
    </xf>
    <xf numFmtId="0" fontId="48" fillId="24" borderId="6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 wrapText="1"/>
    </xf>
    <xf numFmtId="0" fontId="64" fillId="26" borderId="18" xfId="0" applyFont="1" applyFill="1" applyBorder="1" applyAlignment="1">
      <alignment horizontal="center" vertical="center"/>
    </xf>
    <xf numFmtId="0" fontId="72" fillId="25" borderId="0" xfId="0" applyFont="1" applyFill="1" applyBorder="1" applyAlignment="1">
      <alignment horizontal="center" vertical="center" shrinkToFit="1"/>
    </xf>
    <xf numFmtId="0" fontId="55" fillId="25" borderId="0" xfId="0" applyFont="1" applyFill="1" applyBorder="1" applyAlignment="1">
      <alignment horizontal="center" vertical="center"/>
    </xf>
    <xf numFmtId="0" fontId="66" fillId="25" borderId="0" xfId="0" applyFont="1" applyFill="1" applyAlignment="1">
      <alignment vertical="center"/>
    </xf>
    <xf numFmtId="0" fontId="64" fillId="26" borderId="10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center" vertical="center"/>
    </xf>
    <xf numFmtId="0" fontId="55" fillId="25" borderId="29" xfId="0" applyFont="1" applyFill="1" applyBorder="1" applyAlignment="1">
      <alignment horizontal="left" vertical="center"/>
    </xf>
    <xf numFmtId="20" fontId="64" fillId="26" borderId="10" xfId="0" applyNumberFormat="1" applyFont="1" applyFill="1" applyBorder="1" applyAlignment="1">
      <alignment horizontal="center" vertical="center"/>
    </xf>
    <xf numFmtId="20" fontId="64" fillId="26" borderId="11" xfId="0" applyNumberFormat="1" applyFont="1" applyFill="1" applyBorder="1" applyAlignment="1">
      <alignment horizontal="center" vertical="center"/>
    </xf>
    <xf numFmtId="0" fontId="64" fillId="26" borderId="10" xfId="0" applyFont="1" applyFill="1" applyBorder="1" applyAlignment="1">
      <alignment horizontal="center" vertical="center" wrapText="1"/>
    </xf>
    <xf numFmtId="0" fontId="64" fillId="26" borderId="11" xfId="0" applyFont="1" applyFill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center"/>
    </xf>
    <xf numFmtId="0" fontId="71" fillId="25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164" fontId="48" fillId="24" borderId="0" xfId="0" applyNumberFormat="1" applyFont="1" applyFill="1" applyBorder="1" applyAlignment="1">
      <alignment horizontal="center" vertical="center"/>
    </xf>
    <xf numFmtId="0" fontId="66" fillId="0" borderId="29" xfId="0" applyFont="1" applyBorder="1" applyAlignment="1">
      <alignment horizontal="center" vertical="top"/>
    </xf>
    <xf numFmtId="0" fontId="49" fillId="24" borderId="0" xfId="0" applyFont="1" applyFill="1" applyBorder="1" applyAlignment="1">
      <alignment horizontal="center"/>
    </xf>
    <xf numFmtId="0" fontId="68" fillId="25" borderId="0" xfId="0" applyFont="1" applyFill="1" applyBorder="1" applyAlignment="1">
      <alignment horizontal="right" shrinkToFit="1"/>
    </xf>
    <xf numFmtId="0" fontId="55" fillId="24" borderId="29" xfId="0" applyFont="1" applyFill="1" applyBorder="1" applyAlignment="1">
      <alignment horizontal="left" vertical="center"/>
    </xf>
    <xf numFmtId="0" fontId="48" fillId="24" borderId="0" xfId="0" applyFont="1" applyFill="1" applyAlignment="1">
      <alignment horizontal="center" vertical="center"/>
    </xf>
    <xf numFmtId="0" fontId="64" fillId="26" borderId="65" xfId="0" applyFont="1" applyFill="1" applyBorder="1" applyAlignment="1">
      <alignment horizontal="center" vertical="center"/>
    </xf>
    <xf numFmtId="20" fontId="64" fillId="26" borderId="65" xfId="0" applyNumberFormat="1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0" fontId="48" fillId="26" borderId="65" xfId="0" applyFont="1" applyFill="1" applyBorder="1" applyAlignment="1">
      <alignment horizontal="center" vertical="center"/>
    </xf>
    <xf numFmtId="0" fontId="48" fillId="26" borderId="49" xfId="0" applyFont="1" applyFill="1" applyBorder="1" applyAlignment="1">
      <alignment horizontal="center" vertical="center"/>
    </xf>
    <xf numFmtId="0" fontId="72" fillId="25" borderId="0" xfId="51" applyFont="1" applyFill="1" applyBorder="1" applyAlignment="1">
      <alignment horizontal="center" vertical="center" wrapText="1"/>
      <protection/>
    </xf>
    <xf numFmtId="20" fontId="48" fillId="26" borderId="65" xfId="0" applyNumberFormat="1" applyFont="1" applyFill="1" applyBorder="1" applyAlignment="1">
      <alignment horizontal="center" vertical="center"/>
    </xf>
    <xf numFmtId="0" fontId="49" fillId="26" borderId="49" xfId="0" applyFont="1" applyFill="1" applyBorder="1" applyAlignment="1">
      <alignment vertical="center"/>
    </xf>
    <xf numFmtId="0" fontId="48" fillId="26" borderId="10" xfId="0" applyFont="1" applyFill="1" applyBorder="1" applyAlignment="1">
      <alignment horizontal="center" vertical="center" wrapText="1"/>
    </xf>
    <xf numFmtId="0" fontId="49" fillId="26" borderId="11" xfId="0" applyFont="1" applyFill="1" applyBorder="1" applyAlignment="1">
      <alignment horizontal="center" vertical="center" wrapText="1"/>
    </xf>
    <xf numFmtId="0" fontId="49" fillId="26" borderId="49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/>
    </xf>
    <xf numFmtId="0" fontId="22" fillId="26" borderId="52" xfId="0" applyFont="1" applyFill="1" applyBorder="1" applyAlignment="1">
      <alignment horizontal="center"/>
    </xf>
    <xf numFmtId="0" fontId="23" fillId="26" borderId="50" xfId="0" applyFont="1" applyFill="1" applyBorder="1" applyAlignment="1">
      <alignment horizontal="center"/>
    </xf>
    <xf numFmtId="0" fontId="22" fillId="26" borderId="50" xfId="0" applyFont="1" applyFill="1" applyBorder="1" applyAlignment="1">
      <alignment horizontal="center"/>
    </xf>
    <xf numFmtId="0" fontId="22" fillId="26" borderId="5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66" xfId="0" applyFont="1" applyFill="1" applyBorder="1" applyAlignment="1">
      <alignment horizontal="center" vertical="center"/>
    </xf>
    <xf numFmtId="0" fontId="22" fillId="26" borderId="67" xfId="0" applyFont="1" applyFill="1" applyBorder="1" applyAlignment="1">
      <alignment horizontal="center" vertical="center"/>
    </xf>
    <xf numFmtId="0" fontId="22" fillId="26" borderId="68" xfId="0" applyFont="1" applyFill="1" applyBorder="1" applyAlignment="1">
      <alignment horizontal="center" vertical="center"/>
    </xf>
    <xf numFmtId="0" fontId="22" fillId="26" borderId="65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20" fontId="22" fillId="26" borderId="65" xfId="0" applyNumberFormat="1" applyFont="1" applyFill="1" applyBorder="1" applyAlignment="1">
      <alignment horizontal="center" vertical="center"/>
    </xf>
    <xf numFmtId="0" fontId="23" fillId="26" borderId="49" xfId="0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49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center" vertical="center"/>
    </xf>
    <xf numFmtId="0" fontId="22" fillId="26" borderId="69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center" vertical="center"/>
    </xf>
    <xf numFmtId="0" fontId="22" fillId="26" borderId="62" xfId="0" applyFont="1" applyFill="1" applyBorder="1" applyAlignment="1">
      <alignment horizontal="center"/>
    </xf>
    <xf numFmtId="0" fontId="23" fillId="26" borderId="56" xfId="0" applyFont="1" applyFill="1" applyBorder="1" applyAlignment="1">
      <alignment horizontal="center"/>
    </xf>
    <xf numFmtId="0" fontId="22" fillId="26" borderId="56" xfId="0" applyFont="1" applyFill="1" applyBorder="1" applyAlignment="1">
      <alignment horizontal="center"/>
    </xf>
    <xf numFmtId="0" fontId="22" fillId="26" borderId="51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07"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/>
        <i val="0"/>
        <strike val="0"/>
        <color auto="1"/>
      </font>
    </dxf>
    <dxf>
      <font>
        <strike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strike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/>
        <i val="0"/>
        <strike val="0"/>
        <color auto="1"/>
      </font>
    </dxf>
    <dxf>
      <font>
        <strike/>
      </font>
    </dxf>
    <dxf>
      <font>
        <strike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14</xdr:row>
      <xdr:rowOff>114300</xdr:rowOff>
    </xdr:from>
    <xdr:to>
      <xdr:col>12</xdr:col>
      <xdr:colOff>66675</xdr:colOff>
      <xdr:row>17</xdr:row>
      <xdr:rowOff>0</xdr:rowOff>
    </xdr:to>
    <xdr:sp>
      <xdr:nvSpPr>
        <xdr:cNvPr id="1" name="Łącznik prosty ze strzałką 6"/>
        <xdr:cNvSpPr>
          <a:spLocks/>
        </xdr:cNvSpPr>
      </xdr:nvSpPr>
      <xdr:spPr>
        <a:xfrm flipV="1">
          <a:off x="5124450" y="2571750"/>
          <a:ext cx="17145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114300</xdr:rowOff>
    </xdr:from>
    <xdr:to>
      <xdr:col>14</xdr:col>
      <xdr:colOff>76200</xdr:colOff>
      <xdr:row>17</xdr:row>
      <xdr:rowOff>0</xdr:rowOff>
    </xdr:to>
    <xdr:sp>
      <xdr:nvSpPr>
        <xdr:cNvPr id="2" name="Łącznik prosty ze strzałką 9"/>
        <xdr:cNvSpPr>
          <a:spLocks/>
        </xdr:cNvSpPr>
      </xdr:nvSpPr>
      <xdr:spPr>
        <a:xfrm flipV="1">
          <a:off x="5543550" y="2571750"/>
          <a:ext cx="200025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14</xdr:row>
      <xdr:rowOff>133350</xdr:rowOff>
    </xdr:from>
    <xdr:to>
      <xdr:col>15</xdr:col>
      <xdr:colOff>180975</xdr:colOff>
      <xdr:row>16</xdr:row>
      <xdr:rowOff>152400</xdr:rowOff>
    </xdr:to>
    <xdr:sp>
      <xdr:nvSpPr>
        <xdr:cNvPr id="3" name="Łącznik prosty ze strzałką 13"/>
        <xdr:cNvSpPr>
          <a:spLocks/>
        </xdr:cNvSpPr>
      </xdr:nvSpPr>
      <xdr:spPr>
        <a:xfrm flipV="1">
          <a:off x="5962650" y="2590800"/>
          <a:ext cx="1905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36"/>
  <sheetViews>
    <sheetView tabSelected="1" zoomScaleSheetLayoutView="90" workbookViewId="0" topLeftCell="A7">
      <selection activeCell="R22" sqref="R22:R27"/>
    </sheetView>
  </sheetViews>
  <sheetFormatPr defaultColWidth="9.140625" defaultRowHeight="12.75"/>
  <cols>
    <col min="1" max="1" width="3.7109375" style="17" customWidth="1"/>
    <col min="2" max="2" width="21.8515625" style="28" customWidth="1"/>
    <col min="3" max="3" width="6.57421875" style="28" customWidth="1"/>
    <col min="4" max="4" width="5.8515625" style="22" customWidth="1"/>
    <col min="5" max="5" width="4.28125" style="28" customWidth="1"/>
    <col min="6" max="6" width="0.9921875" style="28" customWidth="1"/>
    <col min="7" max="7" width="4.28125" style="28" customWidth="1"/>
    <col min="8" max="8" width="0.9921875" style="28" customWidth="1"/>
    <col min="9" max="9" width="4.28125" style="28" customWidth="1"/>
    <col min="10" max="10" width="0.9921875" style="28" customWidth="1"/>
    <col min="11" max="11" width="4.28125" style="28" customWidth="1"/>
    <col min="12" max="12" width="1.1484375" style="28" customWidth="1"/>
    <col min="13" max="13" width="4.28125" style="28" customWidth="1"/>
    <col min="14" max="14" width="0.9921875" style="28" customWidth="1"/>
    <col min="15" max="15" width="4.28125" style="28" customWidth="1"/>
    <col min="16" max="16" width="0.9921875" style="28" customWidth="1"/>
    <col min="17" max="17" width="6.7109375" style="28" customWidth="1"/>
    <col min="18" max="18" width="5.57421875" style="28" customWidth="1"/>
    <col min="19" max="19" width="7.140625" style="23" customWidth="1"/>
    <col min="20" max="20" width="6.7109375" style="28" customWidth="1"/>
    <col min="21" max="21" width="8.00390625" style="28" hidden="1" customWidth="1"/>
    <col min="22" max="23" width="4.57421875" style="17" hidden="1" customWidth="1"/>
    <col min="24" max="24" width="4.57421875" style="18" hidden="1" customWidth="1"/>
    <col min="25" max="25" width="4.57421875" style="19" hidden="1" customWidth="1"/>
    <col min="26" max="28" width="4.57421875" style="17" hidden="1" customWidth="1"/>
    <col min="29" max="29" width="4.57421875" style="19" hidden="1" customWidth="1"/>
    <col min="30" max="30" width="6.7109375" style="28" customWidth="1"/>
    <col min="31" max="16384" width="9.140625" style="28" customWidth="1"/>
  </cols>
  <sheetData>
    <row r="1" spans="1:30" ht="22.5" customHeight="1">
      <c r="A1" s="268" t="str">
        <f>'protokół WAGI'!$A$1</f>
        <v>Drużynowe Mistrzostwa Polski Mężczyzn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</row>
    <row r="2" spans="1:30" s="54" customFormat="1" ht="17.25" customHeight="1">
      <c r="A2" s="77"/>
      <c r="B2" s="82" t="s">
        <v>38</v>
      </c>
      <c r="C2" s="248" t="s">
        <v>34</v>
      </c>
      <c r="D2" s="248"/>
      <c r="E2" s="248"/>
      <c r="F2" s="248"/>
      <c r="G2" s="248"/>
      <c r="H2" s="248"/>
      <c r="I2" s="248" t="s">
        <v>39</v>
      </c>
      <c r="J2" s="248"/>
      <c r="K2" s="248"/>
      <c r="L2" s="248"/>
      <c r="M2" s="248"/>
      <c r="N2" s="248"/>
      <c r="O2" s="248"/>
      <c r="P2" s="248"/>
      <c r="Q2" s="248"/>
      <c r="R2" s="248"/>
      <c r="S2" s="78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</row>
    <row r="3" spans="1:30" s="54" customFormat="1" ht="17.25" customHeight="1">
      <c r="A3" s="7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78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29" ht="60.75" customHeight="1">
      <c r="A4" s="79"/>
      <c r="B4" s="152" t="s">
        <v>46</v>
      </c>
      <c r="C4" s="256">
        <f>R16</f>
        <v>0</v>
      </c>
      <c r="D4" s="256" t="e">
        <f>IF(COUNTA(#REF!)=6,SUM(#REF!)-MIN(#REF!),SUM(#REF!))</f>
        <v>#REF!</v>
      </c>
      <c r="E4" s="256" t="e">
        <f>IF(COUNTA(#REF!)=6,SUM(#REF!)-MIN(#REF!),SUM(#REF!))</f>
        <v>#REF!</v>
      </c>
      <c r="F4" s="256" t="e">
        <f>IF(COUNTA(#REF!)=6,SUM(#REF!)-MIN(#REF!),SUM(#REF!))</f>
        <v>#REF!</v>
      </c>
      <c r="G4" s="256" t="e">
        <f>IF(COUNTA(#REF!)=6,SUM(#REF!)-MIN(#REF!),SUM(#REF!))</f>
        <v>#REF!</v>
      </c>
      <c r="H4" s="80" t="s">
        <v>32</v>
      </c>
      <c r="I4" s="256">
        <f>R28</f>
        <v>0</v>
      </c>
      <c r="J4" s="256"/>
      <c r="K4" s="256"/>
      <c r="L4" s="256"/>
      <c r="M4" s="256"/>
      <c r="N4" s="256"/>
      <c r="O4" s="256"/>
      <c r="P4" s="256"/>
      <c r="Q4" s="277" t="s">
        <v>47</v>
      </c>
      <c r="R4" s="277"/>
      <c r="S4" s="277"/>
      <c r="T4" s="8"/>
      <c r="U4" s="12"/>
      <c r="V4" s="42"/>
      <c r="W4" s="42"/>
      <c r="X4" s="42"/>
      <c r="Y4" s="43"/>
      <c r="Z4" s="42"/>
      <c r="AA4" s="42"/>
      <c r="AB4" s="42"/>
      <c r="AC4" s="43"/>
    </row>
    <row r="5" spans="1:29" ht="13.5" customHeight="1">
      <c r="A5" s="79"/>
      <c r="B5" s="84"/>
      <c r="C5" s="83"/>
      <c r="D5" s="83"/>
      <c r="E5" s="83"/>
      <c r="F5" s="83"/>
      <c r="G5" s="83"/>
      <c r="H5" s="80"/>
      <c r="I5" s="83"/>
      <c r="J5" s="83"/>
      <c r="K5" s="83"/>
      <c r="L5" s="83"/>
      <c r="M5" s="83"/>
      <c r="N5" s="83"/>
      <c r="O5" s="83"/>
      <c r="P5" s="83"/>
      <c r="Q5" s="84"/>
      <c r="R5" s="84"/>
      <c r="S5" s="84"/>
      <c r="T5" s="8"/>
      <c r="U5" s="12"/>
      <c r="V5" s="42"/>
      <c r="W5" s="42"/>
      <c r="X5" s="42"/>
      <c r="Y5" s="43"/>
      <c r="Z5" s="42"/>
      <c r="AA5" s="42"/>
      <c r="AB5" s="42"/>
      <c r="AC5" s="43"/>
    </row>
    <row r="6" spans="1:29" s="37" customFormat="1" ht="15" customHeight="1">
      <c r="A6" s="274" t="s">
        <v>40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75"/>
      <c r="N6" s="76"/>
      <c r="O6" s="75"/>
      <c r="P6" s="76"/>
      <c r="Q6" s="75"/>
      <c r="R6" s="75"/>
      <c r="S6" s="81"/>
      <c r="T6" s="36"/>
      <c r="U6" s="39"/>
      <c r="V6" s="40"/>
      <c r="W6" s="40"/>
      <c r="X6" s="40"/>
      <c r="Y6" s="41"/>
      <c r="Z6" s="40"/>
      <c r="AA6" s="40"/>
      <c r="AB6" s="40"/>
      <c r="AC6" s="41"/>
    </row>
    <row r="7" spans="1:29" s="37" customFormat="1" ht="6" customHeight="1" thickBo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75"/>
      <c r="N7" s="76"/>
      <c r="O7" s="75"/>
      <c r="P7" s="76"/>
      <c r="Q7" s="75"/>
      <c r="R7" s="75"/>
      <c r="S7" s="81"/>
      <c r="T7" s="36"/>
      <c r="U7" s="39"/>
      <c r="V7" s="40"/>
      <c r="W7" s="40"/>
      <c r="X7" s="40"/>
      <c r="Y7" s="41"/>
      <c r="Z7" s="40"/>
      <c r="AA7" s="40"/>
      <c r="AB7" s="40"/>
      <c r="AC7" s="41"/>
    </row>
    <row r="8" spans="1:29" ht="11.25" customHeight="1">
      <c r="A8" s="244" t="s">
        <v>42</v>
      </c>
      <c r="B8" s="246" t="s">
        <v>0</v>
      </c>
      <c r="C8" s="269" t="s">
        <v>1</v>
      </c>
      <c r="D8" s="261" t="s">
        <v>3</v>
      </c>
      <c r="E8" s="253" t="s">
        <v>4</v>
      </c>
      <c r="F8" s="254"/>
      <c r="G8" s="254"/>
      <c r="H8" s="254"/>
      <c r="I8" s="254"/>
      <c r="J8" s="255"/>
      <c r="K8" s="266" t="s">
        <v>5</v>
      </c>
      <c r="L8" s="254"/>
      <c r="M8" s="254"/>
      <c r="N8" s="254"/>
      <c r="O8" s="254"/>
      <c r="P8" s="267"/>
      <c r="Q8" s="261" t="s">
        <v>6</v>
      </c>
      <c r="R8" s="219" t="s">
        <v>12</v>
      </c>
      <c r="S8" s="263" t="s">
        <v>7</v>
      </c>
      <c r="T8" s="117"/>
      <c r="U8" s="118"/>
      <c r="V8" s="119"/>
      <c r="W8" s="119"/>
      <c r="X8" s="119"/>
      <c r="Y8" s="120"/>
      <c r="Z8" s="119"/>
      <c r="AA8" s="119"/>
      <c r="AB8" s="119"/>
      <c r="AC8" s="120"/>
    </row>
    <row r="9" spans="1:29" ht="11.25" customHeight="1">
      <c r="A9" s="245"/>
      <c r="B9" s="247"/>
      <c r="C9" s="270"/>
      <c r="D9" s="271"/>
      <c r="E9" s="272">
        <v>1</v>
      </c>
      <c r="F9" s="273"/>
      <c r="G9" s="257">
        <v>2</v>
      </c>
      <c r="H9" s="249"/>
      <c r="I9" s="249">
        <v>3</v>
      </c>
      <c r="J9" s="250"/>
      <c r="K9" s="251">
        <v>1</v>
      </c>
      <c r="L9" s="252"/>
      <c r="M9" s="249">
        <v>2</v>
      </c>
      <c r="N9" s="249"/>
      <c r="O9" s="249">
        <v>3</v>
      </c>
      <c r="P9" s="265"/>
      <c r="Q9" s="262"/>
      <c r="R9" s="216" t="s">
        <v>27</v>
      </c>
      <c r="S9" s="264"/>
      <c r="T9" s="134"/>
      <c r="U9" s="118"/>
      <c r="V9" s="119"/>
      <c r="W9" s="119"/>
      <c r="X9" s="119"/>
      <c r="Y9" s="120"/>
      <c r="Z9" s="119"/>
      <c r="AA9" s="119"/>
      <c r="AB9" s="119"/>
      <c r="AC9" s="120"/>
    </row>
    <row r="10" spans="1:29" s="31" customFormat="1" ht="13.5" customHeight="1">
      <c r="A10" s="222">
        <f>'protokół WAGI'!A9</f>
        <v>1</v>
      </c>
      <c r="B10" s="208"/>
      <c r="C10" s="209"/>
      <c r="D10" s="210"/>
      <c r="E10" s="88"/>
      <c r="F10" s="87"/>
      <c r="G10" s="212"/>
      <c r="H10" s="213"/>
      <c r="I10" s="214"/>
      <c r="J10" s="215"/>
      <c r="K10" s="90"/>
      <c r="L10" s="85"/>
      <c r="M10" s="90"/>
      <c r="N10" s="85"/>
      <c r="O10" s="88"/>
      <c r="P10" s="91"/>
      <c r="Q10" s="92">
        <f aca="true" t="shared" si="0" ref="Q10:Q15">IF(D10="","",(Y10+AC10))</f>
      </c>
      <c r="R10" s="218">
        <f>IF(C10="","",IF((2016-C10)&lt;18,30,IF((2016-C10)&gt;20,0,20)))</f>
      </c>
      <c r="S10" s="223" t="str">
        <f aca="true" t="shared" si="1" ref="S10:S15">IF(D10=""," ",ROUND(U10*Q10,2)+R10)</f>
        <v> </v>
      </c>
      <c r="T10" s="135"/>
      <c r="U10" s="121" t="e">
        <f aca="true" t="shared" si="2" ref="U10:U16">IF(D10&lt;174.393,10^(0.794358141*((LOG10(D10/174.393))^2)),1)</f>
        <v>#NUM!</v>
      </c>
      <c r="V10" s="122">
        <f aca="true" t="shared" si="3" ref="V10:V15">IF(F10="z",E10,IF(F10="x",E10*(-1),0))</f>
        <v>0</v>
      </c>
      <c r="W10" s="122">
        <f aca="true" t="shared" si="4" ref="W10:W15">IF(H10="z",G10,IF(H10="x",G10*(-1),0))</f>
        <v>0</v>
      </c>
      <c r="X10" s="122">
        <f aca="true" t="shared" si="5" ref="X10:X15">IF(J10="z",I10,IF(J10="x",I10*(-1),0))</f>
        <v>0</v>
      </c>
      <c r="Y10" s="123">
        <f aca="true" t="shared" si="6" ref="Y10:Y15">IF(AND(V10&lt;0,W10&lt;0,X10&lt;0),0,MAX(V10:X10))</f>
        <v>0</v>
      </c>
      <c r="Z10" s="122">
        <f aca="true" t="shared" si="7" ref="Z10:Z15">IF(L10="z",K10,IF(L10="x",K10*(-1),0))</f>
        <v>0</v>
      </c>
      <c r="AA10" s="122">
        <f aca="true" t="shared" si="8" ref="AA10:AA15">IF(N10="z",M10,IF(N10="x",M10*(-1),0))</f>
        <v>0</v>
      </c>
      <c r="AB10" s="122">
        <f aca="true" t="shared" si="9" ref="AB10:AB15">IF(P10="z",O10,IF(P10="x",O10*(-1),0))</f>
        <v>0</v>
      </c>
      <c r="AC10" s="123">
        <f aca="true" t="shared" si="10" ref="AC10:AC15">IF(AND(Z10&lt;0,AA10&lt;0,AB10&lt;0),0,MAX(Z10:AB10))</f>
        <v>0</v>
      </c>
    </row>
    <row r="11" spans="1:29" s="31" customFormat="1" ht="13.5" customHeight="1">
      <c r="A11" s="222">
        <f>'protokół WAGI'!A10</f>
        <v>2</v>
      </c>
      <c r="B11" s="208"/>
      <c r="C11" s="209"/>
      <c r="D11" s="210"/>
      <c r="E11" s="88"/>
      <c r="F11" s="87"/>
      <c r="G11" s="86"/>
      <c r="H11" s="87"/>
      <c r="I11" s="88"/>
      <c r="J11" s="89"/>
      <c r="K11" s="90"/>
      <c r="L11" s="85"/>
      <c r="M11" s="90"/>
      <c r="N11" s="85"/>
      <c r="O11" s="90"/>
      <c r="P11" s="91"/>
      <c r="Q11" s="92">
        <f t="shared" si="0"/>
      </c>
      <c r="R11" s="218">
        <f>IF(C11="","",IF((2016-C11)&lt;18,30,IF((2016-C11)&gt;20,0,20)))</f>
      </c>
      <c r="S11" s="223" t="str">
        <f t="shared" si="1"/>
        <v> </v>
      </c>
      <c r="T11" s="135"/>
      <c r="U11" s="121" t="e">
        <f t="shared" si="2"/>
        <v>#NUM!</v>
      </c>
      <c r="V11" s="122">
        <f t="shared" si="3"/>
        <v>0</v>
      </c>
      <c r="W11" s="122">
        <f t="shared" si="4"/>
        <v>0</v>
      </c>
      <c r="X11" s="122">
        <f t="shared" si="5"/>
        <v>0</v>
      </c>
      <c r="Y11" s="123">
        <f t="shared" si="6"/>
        <v>0</v>
      </c>
      <c r="Z11" s="122">
        <f t="shared" si="7"/>
        <v>0</v>
      </c>
      <c r="AA11" s="122">
        <f t="shared" si="8"/>
        <v>0</v>
      </c>
      <c r="AB11" s="122">
        <f t="shared" si="9"/>
        <v>0</v>
      </c>
      <c r="AC11" s="123">
        <f t="shared" si="10"/>
        <v>0</v>
      </c>
    </row>
    <row r="12" spans="1:29" s="31" customFormat="1" ht="13.5" customHeight="1">
      <c r="A12" s="222">
        <f>'protokół WAGI'!A11</f>
        <v>3</v>
      </c>
      <c r="B12" s="208"/>
      <c r="C12" s="209"/>
      <c r="D12" s="210"/>
      <c r="E12" s="88"/>
      <c r="F12" s="87"/>
      <c r="G12" s="86"/>
      <c r="H12" s="87"/>
      <c r="I12" s="88"/>
      <c r="J12" s="89"/>
      <c r="K12" s="90"/>
      <c r="L12" s="85"/>
      <c r="M12" s="90"/>
      <c r="N12" s="85"/>
      <c r="O12" s="90"/>
      <c r="P12" s="91"/>
      <c r="Q12" s="92">
        <f t="shared" si="0"/>
      </c>
      <c r="R12" s="218">
        <f>IF(C12="","",IF((2016-C12)&lt;18,30,IF((2016-C12)&gt;20,0,20)))</f>
      </c>
      <c r="S12" s="223" t="str">
        <f t="shared" si="1"/>
        <v> </v>
      </c>
      <c r="T12" s="135"/>
      <c r="U12" s="121" t="e">
        <f t="shared" si="2"/>
        <v>#NUM!</v>
      </c>
      <c r="V12" s="122">
        <f t="shared" si="3"/>
        <v>0</v>
      </c>
      <c r="W12" s="122">
        <f t="shared" si="4"/>
        <v>0</v>
      </c>
      <c r="X12" s="122">
        <f t="shared" si="5"/>
        <v>0</v>
      </c>
      <c r="Y12" s="123">
        <f t="shared" si="6"/>
        <v>0</v>
      </c>
      <c r="Z12" s="122">
        <f t="shared" si="7"/>
        <v>0</v>
      </c>
      <c r="AA12" s="122">
        <f t="shared" si="8"/>
        <v>0</v>
      </c>
      <c r="AB12" s="122">
        <f t="shared" si="9"/>
        <v>0</v>
      </c>
      <c r="AC12" s="123">
        <f t="shared" si="10"/>
        <v>0</v>
      </c>
    </row>
    <row r="13" spans="1:29" s="31" customFormat="1" ht="13.5" customHeight="1">
      <c r="A13" s="222">
        <f>'protokół WAGI'!A12</f>
        <v>4</v>
      </c>
      <c r="B13" s="208"/>
      <c r="C13" s="209"/>
      <c r="D13" s="210"/>
      <c r="E13" s="88"/>
      <c r="F13" s="87"/>
      <c r="G13" s="86"/>
      <c r="H13" s="87"/>
      <c r="I13" s="88"/>
      <c r="J13" s="89"/>
      <c r="K13" s="90"/>
      <c r="L13" s="85"/>
      <c r="M13" s="90"/>
      <c r="N13" s="85"/>
      <c r="O13" s="90"/>
      <c r="P13" s="91"/>
      <c r="Q13" s="92">
        <f t="shared" si="0"/>
      </c>
      <c r="R13" s="218">
        <f>IF(C13="","",IF((2016-C13)&lt;18,30,IF((2016-C13)&gt;20,0,20)))</f>
      </c>
      <c r="S13" s="223" t="str">
        <f t="shared" si="1"/>
        <v> </v>
      </c>
      <c r="T13" s="135"/>
      <c r="U13" s="121" t="e">
        <f t="shared" si="2"/>
        <v>#NUM!</v>
      </c>
      <c r="V13" s="122">
        <f t="shared" si="3"/>
        <v>0</v>
      </c>
      <c r="W13" s="122">
        <f t="shared" si="4"/>
        <v>0</v>
      </c>
      <c r="X13" s="122">
        <f t="shared" si="5"/>
        <v>0</v>
      </c>
      <c r="Y13" s="123">
        <f t="shared" si="6"/>
        <v>0</v>
      </c>
      <c r="Z13" s="122">
        <f t="shared" si="7"/>
        <v>0</v>
      </c>
      <c r="AA13" s="122">
        <f t="shared" si="8"/>
        <v>0</v>
      </c>
      <c r="AB13" s="122">
        <f t="shared" si="9"/>
        <v>0</v>
      </c>
      <c r="AC13" s="123">
        <f t="shared" si="10"/>
        <v>0</v>
      </c>
    </row>
    <row r="14" spans="1:29" s="31" customFormat="1" ht="13.5" customHeight="1">
      <c r="A14" s="222">
        <f>'protokół WAGI'!A13</f>
        <v>5</v>
      </c>
      <c r="B14" s="208"/>
      <c r="C14" s="209"/>
      <c r="D14" s="210"/>
      <c r="E14" s="88"/>
      <c r="F14" s="87"/>
      <c r="G14" s="86"/>
      <c r="H14" s="87"/>
      <c r="I14" s="88"/>
      <c r="J14" s="89"/>
      <c r="K14" s="90"/>
      <c r="L14" s="85"/>
      <c r="M14" s="90"/>
      <c r="N14" s="85"/>
      <c r="O14" s="90"/>
      <c r="P14" s="91"/>
      <c r="Q14" s="92">
        <f t="shared" si="0"/>
      </c>
      <c r="R14" s="218">
        <f>IF(C14="","",IF((2016-C14)&lt;18,30,IF((2016-C14)&gt;20,0,20)))</f>
      </c>
      <c r="S14" s="223" t="str">
        <f t="shared" si="1"/>
        <v> </v>
      </c>
      <c r="T14" s="135"/>
      <c r="U14" s="121" t="e">
        <f t="shared" si="2"/>
        <v>#NUM!</v>
      </c>
      <c r="V14" s="122">
        <f t="shared" si="3"/>
        <v>0</v>
      </c>
      <c r="W14" s="122">
        <f t="shared" si="4"/>
        <v>0</v>
      </c>
      <c r="X14" s="122">
        <f t="shared" si="5"/>
        <v>0</v>
      </c>
      <c r="Y14" s="123">
        <f t="shared" si="6"/>
        <v>0</v>
      </c>
      <c r="Z14" s="122">
        <f t="shared" si="7"/>
        <v>0</v>
      </c>
      <c r="AA14" s="122">
        <f t="shared" si="8"/>
        <v>0</v>
      </c>
      <c r="AB14" s="122">
        <f t="shared" si="9"/>
        <v>0</v>
      </c>
      <c r="AC14" s="123">
        <f t="shared" si="10"/>
        <v>0</v>
      </c>
    </row>
    <row r="15" spans="1:29" s="31" customFormat="1" ht="13.5" customHeight="1" thickBot="1">
      <c r="A15" s="226">
        <f>'protokół WAGI'!A14</f>
        <v>6</v>
      </c>
      <c r="B15" s="227"/>
      <c r="C15" s="228"/>
      <c r="D15" s="229"/>
      <c r="E15" s="230"/>
      <c r="F15" s="231"/>
      <c r="G15" s="232"/>
      <c r="H15" s="231"/>
      <c r="I15" s="230"/>
      <c r="J15" s="233"/>
      <c r="K15" s="234"/>
      <c r="L15" s="235"/>
      <c r="M15" s="234"/>
      <c r="N15" s="235"/>
      <c r="O15" s="234"/>
      <c r="P15" s="236"/>
      <c r="Q15" s="237">
        <f t="shared" si="0"/>
      </c>
      <c r="R15" s="239">
        <f>IF(C15="","",IF((2016-C15)&lt;18,30,IF((2016-C15)&gt;20,0,20)))</f>
      </c>
      <c r="S15" s="238" t="str">
        <f t="shared" si="1"/>
        <v> </v>
      </c>
      <c r="T15" s="135"/>
      <c r="U15" s="121" t="e">
        <f t="shared" si="2"/>
        <v>#NUM!</v>
      </c>
      <c r="V15" s="124">
        <f t="shared" si="3"/>
        <v>0</v>
      </c>
      <c r="W15" s="124">
        <f t="shared" si="4"/>
        <v>0</v>
      </c>
      <c r="X15" s="124">
        <f t="shared" si="5"/>
        <v>0</v>
      </c>
      <c r="Y15" s="123">
        <f t="shared" si="6"/>
        <v>0</v>
      </c>
      <c r="Z15" s="122">
        <f t="shared" si="7"/>
        <v>0</v>
      </c>
      <c r="AA15" s="122">
        <f t="shared" si="8"/>
        <v>0</v>
      </c>
      <c r="AB15" s="122">
        <f t="shared" si="9"/>
        <v>0</v>
      </c>
      <c r="AC15" s="123">
        <f t="shared" si="10"/>
        <v>0</v>
      </c>
    </row>
    <row r="16" spans="1:29" s="31" customFormat="1" ht="13.5" customHeight="1" thickBot="1">
      <c r="A16" s="145"/>
      <c r="B16" s="146"/>
      <c r="C16" s="145"/>
      <c r="D16" s="147"/>
      <c r="E16" s="148"/>
      <c r="F16" s="149"/>
      <c r="G16" s="148"/>
      <c r="H16" s="150"/>
      <c r="I16" s="148"/>
      <c r="J16" s="149"/>
      <c r="K16" s="148"/>
      <c r="L16" s="149"/>
      <c r="M16" s="151"/>
      <c r="N16" s="98"/>
      <c r="O16" s="114"/>
      <c r="P16" s="98"/>
      <c r="Q16" s="115"/>
      <c r="R16" s="275">
        <f>ROUND(IF(COUNTA(D10:D15)=6,SUM(S10:S15)-MIN(S10:S15),SUM(S10:S15)),1)</f>
        <v>0</v>
      </c>
      <c r="S16" s="276"/>
      <c r="T16" s="138"/>
      <c r="U16" s="136" t="e">
        <f t="shared" si="2"/>
        <v>#NUM!</v>
      </c>
      <c r="V16" s="132"/>
      <c r="W16" s="132"/>
      <c r="X16" s="133"/>
      <c r="Y16" s="125"/>
      <c r="Z16" s="122"/>
      <c r="AA16" s="122"/>
      <c r="AB16" s="122"/>
      <c r="AC16" s="123"/>
    </row>
    <row r="17" spans="1:29" s="31" customFormat="1" ht="13.5" customHeight="1">
      <c r="A17" s="145"/>
      <c r="B17" s="146"/>
      <c r="C17" s="145"/>
      <c r="D17" s="147"/>
      <c r="E17" s="148"/>
      <c r="F17" s="149"/>
      <c r="G17" s="148"/>
      <c r="H17" s="150"/>
      <c r="I17" s="148"/>
      <c r="J17" s="149"/>
      <c r="K17" s="148"/>
      <c r="L17" s="149"/>
      <c r="M17" s="151"/>
      <c r="N17" s="98"/>
      <c r="O17" s="114"/>
      <c r="P17" s="98"/>
      <c r="Q17" s="115"/>
      <c r="R17" s="115"/>
      <c r="S17" s="136"/>
      <c r="T17" s="138"/>
      <c r="U17" s="136"/>
      <c r="V17" s="136"/>
      <c r="W17" s="136"/>
      <c r="X17" s="136"/>
      <c r="Y17" s="125"/>
      <c r="Z17" s="122"/>
      <c r="AA17" s="122"/>
      <c r="AB17" s="122"/>
      <c r="AC17" s="123"/>
    </row>
    <row r="18" spans="1:32" s="37" customFormat="1" ht="15" customHeight="1">
      <c r="A18" s="274" t="s">
        <v>41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34"/>
      <c r="N18" s="35"/>
      <c r="O18" s="34"/>
      <c r="P18" s="35"/>
      <c r="Q18" s="34"/>
      <c r="R18" s="34"/>
      <c r="S18" s="81"/>
      <c r="T18" s="137"/>
      <c r="U18" s="126"/>
      <c r="V18" s="127"/>
      <c r="W18" s="127"/>
      <c r="X18" s="127"/>
      <c r="Y18" s="128"/>
      <c r="Z18" s="129"/>
      <c r="AA18" s="129"/>
      <c r="AB18" s="129"/>
      <c r="AC18" s="128"/>
      <c r="AF18" s="211"/>
    </row>
    <row r="19" spans="1:29" s="37" customFormat="1" ht="6" customHeight="1" thickBo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34"/>
      <c r="N19" s="35"/>
      <c r="O19" s="34"/>
      <c r="P19" s="35"/>
      <c r="Q19" s="34"/>
      <c r="R19" s="34"/>
      <c r="S19" s="81"/>
      <c r="T19" s="137"/>
      <c r="U19" s="126"/>
      <c r="V19" s="127"/>
      <c r="W19" s="127"/>
      <c r="X19" s="127"/>
      <c r="Y19" s="128"/>
      <c r="Z19" s="129"/>
      <c r="AA19" s="129"/>
      <c r="AB19" s="129"/>
      <c r="AC19" s="128"/>
    </row>
    <row r="20" spans="1:29" ht="11.25" customHeight="1">
      <c r="A20" s="244" t="s">
        <v>42</v>
      </c>
      <c r="B20" s="246" t="s">
        <v>0</v>
      </c>
      <c r="C20" s="269" t="s">
        <v>1</v>
      </c>
      <c r="D20" s="261" t="s">
        <v>3</v>
      </c>
      <c r="E20" s="253" t="s">
        <v>4</v>
      </c>
      <c r="F20" s="254"/>
      <c r="G20" s="254"/>
      <c r="H20" s="254"/>
      <c r="I20" s="254"/>
      <c r="J20" s="255"/>
      <c r="K20" s="266" t="s">
        <v>5</v>
      </c>
      <c r="L20" s="254"/>
      <c r="M20" s="254"/>
      <c r="N20" s="254"/>
      <c r="O20" s="254"/>
      <c r="P20" s="267"/>
      <c r="Q20" s="261" t="s">
        <v>6</v>
      </c>
      <c r="R20" s="219" t="s">
        <v>12</v>
      </c>
      <c r="S20" s="263" t="s">
        <v>7</v>
      </c>
      <c r="T20" s="134"/>
      <c r="U20" s="118"/>
      <c r="V20" s="119"/>
      <c r="W20" s="119"/>
      <c r="X20" s="119"/>
      <c r="Y20" s="120"/>
      <c r="Z20" s="119"/>
      <c r="AA20" s="119"/>
      <c r="AB20" s="119"/>
      <c r="AC20" s="120"/>
    </row>
    <row r="21" spans="1:29" ht="11.25" customHeight="1">
      <c r="A21" s="245"/>
      <c r="B21" s="247"/>
      <c r="C21" s="270"/>
      <c r="D21" s="271"/>
      <c r="E21" s="272">
        <v>1</v>
      </c>
      <c r="F21" s="273"/>
      <c r="G21" s="257">
        <v>2</v>
      </c>
      <c r="H21" s="249"/>
      <c r="I21" s="249">
        <v>3</v>
      </c>
      <c r="J21" s="250"/>
      <c r="K21" s="251">
        <v>1</v>
      </c>
      <c r="L21" s="252"/>
      <c r="M21" s="249">
        <v>2</v>
      </c>
      <c r="N21" s="249"/>
      <c r="O21" s="249">
        <v>3</v>
      </c>
      <c r="P21" s="265"/>
      <c r="Q21" s="262"/>
      <c r="R21" s="216" t="s">
        <v>27</v>
      </c>
      <c r="S21" s="264"/>
      <c r="T21" s="134"/>
      <c r="U21" s="118"/>
      <c r="V21" s="119"/>
      <c r="W21" s="119"/>
      <c r="X21" s="119"/>
      <c r="Y21" s="120"/>
      <c r="Z21" s="119"/>
      <c r="AA21" s="119"/>
      <c r="AB21" s="119"/>
      <c r="AC21" s="120"/>
    </row>
    <row r="22" spans="1:29" s="31" customFormat="1" ht="13.5" customHeight="1">
      <c r="A22" s="220">
        <v>1</v>
      </c>
      <c r="B22" s="208"/>
      <c r="C22" s="209"/>
      <c r="D22" s="210"/>
      <c r="E22" s="88"/>
      <c r="F22" s="87"/>
      <c r="G22" s="88"/>
      <c r="H22" s="87"/>
      <c r="I22" s="88"/>
      <c r="J22" s="91"/>
      <c r="K22" s="90"/>
      <c r="L22" s="85"/>
      <c r="M22" s="94"/>
      <c r="N22" s="93"/>
      <c r="O22" s="94"/>
      <c r="P22" s="95"/>
      <c r="Q22" s="96">
        <f aca="true" t="shared" si="11" ref="Q22:Q27">IF(D22="","",(Y22+AC22))</f>
      </c>
      <c r="R22" s="218">
        <f>IF(C22="","",IF((2016-C22)&lt;18,30,IF((2016-C22)&gt;20,0,20)))</f>
      </c>
      <c r="S22" s="221" t="str">
        <f aca="true" t="shared" si="12" ref="S22:S27">IF(D22=""," ",ROUND(U22*Q22,2)+R22)</f>
        <v> </v>
      </c>
      <c r="T22" s="135"/>
      <c r="U22" s="121" t="e">
        <f aca="true" t="shared" si="13" ref="U22:U27">IF(D22&lt;174.393,10^(0.794358141*((LOG10(D22/174.393))^2)),1)</f>
        <v>#NUM!</v>
      </c>
      <c r="V22" s="122">
        <f aca="true" t="shared" si="14" ref="V22:V27">IF(F22="z",E22,IF(F22="x",E22*(-1),0))</f>
        <v>0</v>
      </c>
      <c r="W22" s="122">
        <f aca="true" t="shared" si="15" ref="W22:W27">IF(H22="z",G22,IF(H22="x",G22*(-1),0))</f>
        <v>0</v>
      </c>
      <c r="X22" s="122">
        <f aca="true" t="shared" si="16" ref="X22:X27">IF(J22="z",I22,IF(J22="x",I22*(-1),0))</f>
        <v>0</v>
      </c>
      <c r="Y22" s="123">
        <f aca="true" t="shared" si="17" ref="Y22:Y27">IF(AND(V22&lt;0,W22&lt;0,X22&lt;0),0,MAX(V22:X22))</f>
        <v>0</v>
      </c>
      <c r="Z22" s="122">
        <f aca="true" t="shared" si="18" ref="Z22:Z27">IF(L22="z",K22,IF(L22="x",K22*(-1),0))</f>
        <v>0</v>
      </c>
      <c r="AA22" s="122">
        <f aca="true" t="shared" si="19" ref="AA22:AA27">IF(N22="z",M22,IF(N22="x",M22*(-1),0))</f>
        <v>0</v>
      </c>
      <c r="AB22" s="122">
        <f aca="true" t="shared" si="20" ref="AB22:AB27">IF(P22="z",O22,IF(P22="x",O22*(-1),0))</f>
        <v>0</v>
      </c>
      <c r="AC22" s="123">
        <f aca="true" t="shared" si="21" ref="AC22:AC27">IF(AND(Z22&lt;0,AA22&lt;0,AB22&lt;0),0,MAX(Z22:AB22))</f>
        <v>0</v>
      </c>
    </row>
    <row r="23" spans="1:29" s="31" customFormat="1" ht="13.5" customHeight="1">
      <c r="A23" s="222">
        <v>2</v>
      </c>
      <c r="B23" s="208"/>
      <c r="C23" s="209"/>
      <c r="D23" s="210"/>
      <c r="E23" s="88"/>
      <c r="F23" s="87"/>
      <c r="G23" s="86"/>
      <c r="H23" s="87"/>
      <c r="I23" s="88"/>
      <c r="J23" s="89"/>
      <c r="K23" s="90"/>
      <c r="L23" s="85"/>
      <c r="M23" s="90"/>
      <c r="N23" s="85"/>
      <c r="O23" s="88"/>
      <c r="P23" s="91"/>
      <c r="Q23" s="92">
        <f t="shared" si="11"/>
      </c>
      <c r="R23" s="218">
        <f>IF(C23="","",IF((2016-C23)&lt;18,30,IF((2016-C23)&gt;20,0,20)))</f>
      </c>
      <c r="S23" s="223" t="str">
        <f t="shared" si="12"/>
        <v> </v>
      </c>
      <c r="T23" s="135"/>
      <c r="U23" s="121" t="e">
        <f t="shared" si="13"/>
        <v>#NUM!</v>
      </c>
      <c r="V23" s="122">
        <f t="shared" si="14"/>
        <v>0</v>
      </c>
      <c r="W23" s="122">
        <f t="shared" si="15"/>
        <v>0</v>
      </c>
      <c r="X23" s="122">
        <f t="shared" si="16"/>
        <v>0</v>
      </c>
      <c r="Y23" s="123">
        <f t="shared" si="17"/>
        <v>0</v>
      </c>
      <c r="Z23" s="122">
        <f t="shared" si="18"/>
        <v>0</v>
      </c>
      <c r="AA23" s="122">
        <f t="shared" si="19"/>
        <v>0</v>
      </c>
      <c r="AB23" s="122">
        <f t="shared" si="20"/>
        <v>0</v>
      </c>
      <c r="AC23" s="123">
        <f t="shared" si="21"/>
        <v>0</v>
      </c>
    </row>
    <row r="24" spans="1:29" s="31" customFormat="1" ht="13.5" customHeight="1">
      <c r="A24" s="224">
        <v>3</v>
      </c>
      <c r="B24" s="208"/>
      <c r="C24" s="209"/>
      <c r="D24" s="210"/>
      <c r="E24" s="88"/>
      <c r="F24" s="87"/>
      <c r="G24" s="86"/>
      <c r="H24" s="87"/>
      <c r="I24" s="88"/>
      <c r="J24" s="89"/>
      <c r="K24" s="90"/>
      <c r="L24" s="85"/>
      <c r="M24" s="99"/>
      <c r="N24" s="97"/>
      <c r="O24" s="99"/>
      <c r="P24" s="100"/>
      <c r="Q24" s="101">
        <f t="shared" si="11"/>
      </c>
      <c r="R24" s="218">
        <f>IF(C24="","",IF((2016-C24)&lt;18,30,IF((2016-C24)&gt;20,0,20)))</f>
      </c>
      <c r="S24" s="225" t="str">
        <f t="shared" si="12"/>
        <v> </v>
      </c>
      <c r="T24" s="135"/>
      <c r="U24" s="121" t="e">
        <f t="shared" si="13"/>
        <v>#NUM!</v>
      </c>
      <c r="V24" s="122">
        <f t="shared" si="14"/>
        <v>0</v>
      </c>
      <c r="W24" s="122">
        <f t="shared" si="15"/>
        <v>0</v>
      </c>
      <c r="X24" s="122">
        <f t="shared" si="16"/>
        <v>0</v>
      </c>
      <c r="Y24" s="123">
        <f t="shared" si="17"/>
        <v>0</v>
      </c>
      <c r="Z24" s="122">
        <f t="shared" si="18"/>
        <v>0</v>
      </c>
      <c r="AA24" s="122">
        <f t="shared" si="19"/>
        <v>0</v>
      </c>
      <c r="AB24" s="122">
        <f t="shared" si="20"/>
        <v>0</v>
      </c>
      <c r="AC24" s="123">
        <f t="shared" si="21"/>
        <v>0</v>
      </c>
    </row>
    <row r="25" spans="1:29" s="31" customFormat="1" ht="13.5" customHeight="1">
      <c r="A25" s="222">
        <v>4</v>
      </c>
      <c r="B25" s="208"/>
      <c r="C25" s="209"/>
      <c r="D25" s="210"/>
      <c r="E25" s="88"/>
      <c r="F25" s="87"/>
      <c r="G25" s="86"/>
      <c r="H25" s="87"/>
      <c r="I25" s="88"/>
      <c r="J25" s="89"/>
      <c r="K25" s="90"/>
      <c r="L25" s="85"/>
      <c r="M25" s="90"/>
      <c r="N25" s="85"/>
      <c r="O25" s="90"/>
      <c r="P25" s="91"/>
      <c r="Q25" s="92">
        <f t="shared" si="11"/>
      </c>
      <c r="R25" s="218">
        <f>IF(C25="","",IF((2016-C25)&lt;18,30,IF((2016-C25)&gt;20,0,20)))</f>
      </c>
      <c r="S25" s="223" t="str">
        <f t="shared" si="12"/>
        <v> </v>
      </c>
      <c r="T25" s="135"/>
      <c r="U25" s="121" t="e">
        <f t="shared" si="13"/>
        <v>#NUM!</v>
      </c>
      <c r="V25" s="122">
        <f t="shared" si="14"/>
        <v>0</v>
      </c>
      <c r="W25" s="122">
        <f t="shared" si="15"/>
        <v>0</v>
      </c>
      <c r="X25" s="122">
        <f t="shared" si="16"/>
        <v>0</v>
      </c>
      <c r="Y25" s="123">
        <f t="shared" si="17"/>
        <v>0</v>
      </c>
      <c r="Z25" s="122">
        <f t="shared" si="18"/>
        <v>0</v>
      </c>
      <c r="AA25" s="122">
        <f t="shared" si="19"/>
        <v>0</v>
      </c>
      <c r="AB25" s="122">
        <f t="shared" si="20"/>
        <v>0</v>
      </c>
      <c r="AC25" s="123">
        <f t="shared" si="21"/>
        <v>0</v>
      </c>
    </row>
    <row r="26" spans="1:29" s="31" customFormat="1" ht="13.5" customHeight="1">
      <c r="A26" s="224">
        <v>5</v>
      </c>
      <c r="B26" s="208"/>
      <c r="C26" s="209"/>
      <c r="D26" s="210"/>
      <c r="E26" s="88"/>
      <c r="F26" s="87"/>
      <c r="G26" s="86"/>
      <c r="H26" s="87"/>
      <c r="I26" s="88"/>
      <c r="J26" s="89"/>
      <c r="K26" s="90"/>
      <c r="L26" s="85"/>
      <c r="M26" s="99"/>
      <c r="N26" s="97"/>
      <c r="O26" s="99"/>
      <c r="P26" s="100"/>
      <c r="Q26" s="101">
        <f t="shared" si="11"/>
      </c>
      <c r="R26" s="218">
        <f>IF(C26="","",IF((2016-C26)&lt;18,30,IF((2016-C26)&gt;20,0,20)))</f>
      </c>
      <c r="S26" s="225" t="str">
        <f t="shared" si="12"/>
        <v> </v>
      </c>
      <c r="T26" s="135"/>
      <c r="U26" s="121" t="e">
        <f t="shared" si="13"/>
        <v>#NUM!</v>
      </c>
      <c r="V26" s="122">
        <f t="shared" si="14"/>
        <v>0</v>
      </c>
      <c r="W26" s="122">
        <f t="shared" si="15"/>
        <v>0</v>
      </c>
      <c r="X26" s="122">
        <f t="shared" si="16"/>
        <v>0</v>
      </c>
      <c r="Y26" s="123">
        <f t="shared" si="17"/>
        <v>0</v>
      </c>
      <c r="Z26" s="122">
        <f t="shared" si="18"/>
        <v>0</v>
      </c>
      <c r="AA26" s="122">
        <f t="shared" si="19"/>
        <v>0</v>
      </c>
      <c r="AB26" s="122">
        <f t="shared" si="20"/>
        <v>0</v>
      </c>
      <c r="AC26" s="123">
        <f t="shared" si="21"/>
        <v>0</v>
      </c>
    </row>
    <row r="27" spans="1:29" s="31" customFormat="1" ht="13.5" customHeight="1" thickBot="1">
      <c r="A27" s="226">
        <v>6</v>
      </c>
      <c r="B27" s="227"/>
      <c r="C27" s="228"/>
      <c r="D27" s="229"/>
      <c r="E27" s="230"/>
      <c r="F27" s="231"/>
      <c r="G27" s="232"/>
      <c r="H27" s="231"/>
      <c r="I27" s="230"/>
      <c r="J27" s="233"/>
      <c r="K27" s="234"/>
      <c r="L27" s="235"/>
      <c r="M27" s="234"/>
      <c r="N27" s="235"/>
      <c r="O27" s="234"/>
      <c r="P27" s="236"/>
      <c r="Q27" s="237">
        <f t="shared" si="11"/>
      </c>
      <c r="R27" s="239">
        <f>IF(C27="","",IF((2016-C27)&lt;18,30,IF((2016-C27)&gt;20,0,20)))</f>
      </c>
      <c r="S27" s="238" t="str">
        <f t="shared" si="12"/>
        <v> </v>
      </c>
      <c r="T27" s="135"/>
      <c r="U27" s="121" t="e">
        <f t="shared" si="13"/>
        <v>#NUM!</v>
      </c>
      <c r="V27" s="124">
        <f t="shared" si="14"/>
        <v>0</v>
      </c>
      <c r="W27" s="124">
        <f t="shared" si="15"/>
        <v>0</v>
      </c>
      <c r="X27" s="124">
        <f t="shared" si="16"/>
        <v>0</v>
      </c>
      <c r="Y27" s="123">
        <f t="shared" si="17"/>
        <v>0</v>
      </c>
      <c r="Z27" s="122">
        <f t="shared" si="18"/>
        <v>0</v>
      </c>
      <c r="AA27" s="122">
        <f t="shared" si="19"/>
        <v>0</v>
      </c>
      <c r="AB27" s="122">
        <f t="shared" si="20"/>
        <v>0</v>
      </c>
      <c r="AC27" s="123">
        <f t="shared" si="21"/>
        <v>0</v>
      </c>
    </row>
    <row r="28" spans="1:29" ht="13.5" customHeight="1" thickBot="1">
      <c r="A28" s="27"/>
      <c r="B28" s="13"/>
      <c r="C28" s="13"/>
      <c r="D28" s="14"/>
      <c r="E28" s="13"/>
      <c r="F28" s="13"/>
      <c r="G28" s="13"/>
      <c r="H28" s="13"/>
      <c r="I28" s="13"/>
      <c r="J28" s="13"/>
      <c r="K28" s="20"/>
      <c r="L28" s="13"/>
      <c r="M28" s="15"/>
      <c r="N28" s="15"/>
      <c r="O28" s="15"/>
      <c r="P28" s="15"/>
      <c r="Q28" s="15"/>
      <c r="R28" s="275">
        <f>ROUND(IF(COUNTA(D22:D27)=6,SUM(S22:S27)-MIN(S22:S27),SUM(S22:S27)),1)</f>
        <v>0</v>
      </c>
      <c r="S28" s="276"/>
      <c r="T28" s="138"/>
      <c r="U28" s="136"/>
      <c r="V28" s="132"/>
      <c r="W28" s="132"/>
      <c r="X28" s="133"/>
      <c r="Y28" s="130"/>
      <c r="Z28" s="131"/>
      <c r="AA28" s="131"/>
      <c r="AB28" s="131"/>
      <c r="AC28" s="130"/>
    </row>
    <row r="29" spans="1:29" ht="12.75">
      <c r="A29" s="27"/>
      <c r="B29" s="13"/>
      <c r="C29" s="13"/>
      <c r="D29" s="14"/>
      <c r="E29" s="13"/>
      <c r="F29" s="13"/>
      <c r="G29" s="13"/>
      <c r="H29" s="13"/>
      <c r="I29" s="13"/>
      <c r="J29" s="13"/>
      <c r="K29" s="20"/>
      <c r="L29" s="13"/>
      <c r="M29" s="15"/>
      <c r="N29" s="15"/>
      <c r="O29" s="15"/>
      <c r="P29" s="15"/>
      <c r="Q29" s="15"/>
      <c r="R29" s="15"/>
      <c r="S29" s="116"/>
      <c r="T29" s="139"/>
      <c r="U29" s="116"/>
      <c r="V29" s="116"/>
      <c r="W29" s="116"/>
      <c r="X29" s="116"/>
      <c r="Y29" s="11"/>
      <c r="Z29" s="10"/>
      <c r="AA29" s="10"/>
      <c r="AB29" s="10"/>
      <c r="AC29" s="11"/>
    </row>
    <row r="30" spans="1:29" ht="12.75">
      <c r="A30" s="27"/>
      <c r="B30" s="13"/>
      <c r="C30" s="13"/>
      <c r="D30" s="14"/>
      <c r="E30" s="13"/>
      <c r="F30" s="13"/>
      <c r="G30" s="13"/>
      <c r="H30" s="13"/>
      <c r="I30" s="13"/>
      <c r="J30" s="13"/>
      <c r="K30" s="20"/>
      <c r="L30" s="13"/>
      <c r="M30" s="15"/>
      <c r="N30" s="15"/>
      <c r="O30" s="15"/>
      <c r="P30" s="15"/>
      <c r="Q30" s="15"/>
      <c r="R30" s="15"/>
      <c r="S30" s="116"/>
      <c r="T30" s="139"/>
      <c r="U30" s="116"/>
      <c r="V30" s="116"/>
      <c r="W30" s="116"/>
      <c r="X30" s="116"/>
      <c r="Y30" s="11"/>
      <c r="Z30" s="10"/>
      <c r="AA30" s="10"/>
      <c r="AB30" s="10"/>
      <c r="AC30" s="11"/>
    </row>
    <row r="31" spans="1:29" ht="12.75">
      <c r="A31" s="27"/>
      <c r="B31" s="13"/>
      <c r="C31" s="13"/>
      <c r="D31" s="14"/>
      <c r="E31" s="13"/>
      <c r="F31" s="13"/>
      <c r="G31" s="13"/>
      <c r="H31" s="13"/>
      <c r="I31" s="13"/>
      <c r="J31" s="13"/>
      <c r="K31" s="20"/>
      <c r="L31" s="13"/>
      <c r="M31" s="15"/>
      <c r="N31" s="15"/>
      <c r="O31" s="15"/>
      <c r="P31" s="15"/>
      <c r="Q31" s="15"/>
      <c r="R31" s="15"/>
      <c r="S31" s="116"/>
      <c r="T31" s="139"/>
      <c r="U31" s="116"/>
      <c r="V31" s="116"/>
      <c r="W31" s="116"/>
      <c r="X31" s="116"/>
      <c r="Y31" s="11"/>
      <c r="Z31" s="10"/>
      <c r="AA31" s="10"/>
      <c r="AB31" s="10"/>
      <c r="AC31" s="11"/>
    </row>
    <row r="32" spans="1:29" ht="12.75">
      <c r="A32" s="9"/>
      <c r="B32" s="102" t="s">
        <v>8</v>
      </c>
      <c r="C32" s="241" t="s">
        <v>9</v>
      </c>
      <c r="D32" s="241"/>
      <c r="E32" s="241"/>
      <c r="F32" s="103"/>
      <c r="G32" s="241" t="s">
        <v>10</v>
      </c>
      <c r="H32" s="241"/>
      <c r="I32" s="241"/>
      <c r="J32" s="241"/>
      <c r="K32" s="241"/>
      <c r="L32" s="103"/>
      <c r="M32" s="241" t="s">
        <v>29</v>
      </c>
      <c r="N32" s="241"/>
      <c r="O32" s="241"/>
      <c r="P32" s="241"/>
      <c r="Q32" s="241"/>
      <c r="R32" s="241" t="s">
        <v>31</v>
      </c>
      <c r="S32" s="241"/>
      <c r="T32" s="8"/>
      <c r="U32" s="12"/>
      <c r="V32" s="10"/>
      <c r="W32" s="10"/>
      <c r="X32" s="10"/>
      <c r="Y32" s="11"/>
      <c r="Z32" s="10"/>
      <c r="AA32" s="10"/>
      <c r="AB32" s="10"/>
      <c r="AC32" s="11"/>
    </row>
    <row r="33" spans="1:29" ht="13.5" customHeight="1">
      <c r="A33" s="104"/>
      <c r="B33" s="105"/>
      <c r="C33" s="242"/>
      <c r="D33" s="242"/>
      <c r="E33" s="242"/>
      <c r="F33" s="106"/>
      <c r="G33" s="242"/>
      <c r="H33" s="242"/>
      <c r="I33" s="242"/>
      <c r="J33" s="242"/>
      <c r="K33" s="242"/>
      <c r="L33" s="106"/>
      <c r="M33" s="258"/>
      <c r="N33" s="258"/>
      <c r="O33" s="258"/>
      <c r="P33" s="258"/>
      <c r="Q33" s="258"/>
      <c r="R33" s="242"/>
      <c r="S33" s="242"/>
      <c r="U33" s="38"/>
      <c r="V33" s="24"/>
      <c r="W33" s="24"/>
      <c r="X33" s="24"/>
      <c r="Y33" s="44"/>
      <c r="Z33" s="24"/>
      <c r="AA33" s="24"/>
      <c r="AB33" s="24"/>
      <c r="AC33" s="44"/>
    </row>
    <row r="34" spans="1:29" s="21" customFormat="1" ht="19.5" customHeight="1">
      <c r="A34" s="107"/>
      <c r="B34" s="108"/>
      <c r="C34" s="243"/>
      <c r="D34" s="243"/>
      <c r="E34" s="243"/>
      <c r="F34" s="109"/>
      <c r="G34" s="243"/>
      <c r="H34" s="243"/>
      <c r="I34" s="243"/>
      <c r="J34" s="243"/>
      <c r="K34" s="243"/>
      <c r="L34" s="109"/>
      <c r="M34" s="110"/>
      <c r="N34" s="110"/>
      <c r="O34" s="110"/>
      <c r="P34" s="110"/>
      <c r="Q34" s="110"/>
      <c r="R34" s="243"/>
      <c r="S34" s="243"/>
      <c r="U34" s="12"/>
      <c r="V34" s="10"/>
      <c r="W34" s="10"/>
      <c r="X34" s="10"/>
      <c r="Y34" s="11"/>
      <c r="Z34" s="10"/>
      <c r="AA34" s="10"/>
      <c r="AB34" s="10"/>
      <c r="AC34" s="11"/>
    </row>
    <row r="35" spans="1:19" ht="12.75">
      <c r="A35" s="111"/>
      <c r="B35" s="112"/>
      <c r="C35" s="240"/>
      <c r="D35" s="240"/>
      <c r="E35" s="240"/>
      <c r="F35" s="112"/>
      <c r="G35" s="240"/>
      <c r="H35" s="240"/>
      <c r="I35" s="240"/>
      <c r="J35" s="240"/>
      <c r="K35" s="240"/>
      <c r="L35" s="112"/>
      <c r="M35" s="240"/>
      <c r="N35" s="240"/>
      <c r="O35" s="240"/>
      <c r="P35" s="240"/>
      <c r="Q35" s="240"/>
      <c r="R35" s="112"/>
      <c r="S35" s="113"/>
    </row>
    <row r="36" spans="1:19" ht="12.75">
      <c r="A36" s="111"/>
      <c r="B36" s="15"/>
      <c r="C36" s="15"/>
      <c r="D36" s="1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9" ht="14.25" customHeight="1"/>
  </sheetData>
  <sheetProtection/>
  <mergeCells count="54">
    <mergeCell ref="R16:S16"/>
    <mergeCell ref="R28:S28"/>
    <mergeCell ref="A6:L6"/>
    <mergeCell ref="Q8:Q9"/>
    <mergeCell ref="O9:P9"/>
    <mergeCell ref="C2:H2"/>
    <mergeCell ref="Q4:S4"/>
    <mergeCell ref="B8:B9"/>
    <mergeCell ref="C8:C9"/>
    <mergeCell ref="A8:A9"/>
    <mergeCell ref="I4:P4"/>
    <mergeCell ref="D8:D9"/>
    <mergeCell ref="E21:F21"/>
    <mergeCell ref="E9:F9"/>
    <mergeCell ref="K8:P8"/>
    <mergeCell ref="E20:J20"/>
    <mergeCell ref="K21:L21"/>
    <mergeCell ref="M21:N21"/>
    <mergeCell ref="A18:L18"/>
    <mergeCell ref="G9:H9"/>
    <mergeCell ref="T1:AD1"/>
    <mergeCell ref="T2:AD2"/>
    <mergeCell ref="Q20:Q21"/>
    <mergeCell ref="S20:S21"/>
    <mergeCell ref="O21:P21"/>
    <mergeCell ref="K20:P20"/>
    <mergeCell ref="A1:S1"/>
    <mergeCell ref="S8:S9"/>
    <mergeCell ref="C20:C21"/>
    <mergeCell ref="D20:D21"/>
    <mergeCell ref="R34:S34"/>
    <mergeCell ref="M33:Q33"/>
    <mergeCell ref="M32:Q32"/>
    <mergeCell ref="C32:E32"/>
    <mergeCell ref="C33:E33"/>
    <mergeCell ref="R33:S33"/>
    <mergeCell ref="C34:E34"/>
    <mergeCell ref="R32:S32"/>
    <mergeCell ref="A20:A21"/>
    <mergeCell ref="B20:B21"/>
    <mergeCell ref="I2:R2"/>
    <mergeCell ref="I9:J9"/>
    <mergeCell ref="K9:L9"/>
    <mergeCell ref="M9:N9"/>
    <mergeCell ref="E8:J8"/>
    <mergeCell ref="C4:G4"/>
    <mergeCell ref="G21:H21"/>
    <mergeCell ref="I21:J21"/>
    <mergeCell ref="M35:Q35"/>
    <mergeCell ref="G35:K35"/>
    <mergeCell ref="C35:E35"/>
    <mergeCell ref="G32:K32"/>
    <mergeCell ref="G33:K33"/>
    <mergeCell ref="G34:K34"/>
  </mergeCells>
  <conditionalFormatting sqref="M22:M27">
    <cfRule type="cellIs" priority="122" dxfId="2" operator="equal" stopIfTrue="1">
      <formula>IF(SIGN($AA22)=1,$AC22,0)</formula>
    </cfRule>
    <cfRule type="expression" priority="123" dxfId="3" stopIfTrue="1">
      <formula>IF($AA22&lt;0,$AA22,0)</formula>
    </cfRule>
    <cfRule type="expression" priority="124" dxfId="1" stopIfTrue="1">
      <formula>IF($AA22&gt;0,$AA22,0)</formula>
    </cfRule>
  </conditionalFormatting>
  <conditionalFormatting sqref="O22:O27">
    <cfRule type="cellIs" priority="125" dxfId="2" operator="equal" stopIfTrue="1">
      <formula>IF(SIGN($AB22)=1,$AC22,0)</formula>
    </cfRule>
    <cfRule type="expression" priority="126" dxfId="3" stopIfTrue="1">
      <formula>IF($AB22&lt;0,$AB22,0)</formula>
    </cfRule>
    <cfRule type="expression" priority="127" dxfId="1" stopIfTrue="1">
      <formula>IF($AB22&gt;0,$AB22,0)</formula>
    </cfRule>
  </conditionalFormatting>
  <conditionalFormatting sqref="N22:N27 P22:P27">
    <cfRule type="cellIs" priority="137" dxfId="0" operator="lessThan" stopIfTrue="1">
      <formula>0</formula>
    </cfRule>
  </conditionalFormatting>
  <conditionalFormatting sqref="J11:J17 H11:H17 N10:N17 P10:P17 L10:L17">
    <cfRule type="cellIs" priority="97" dxfId="0" operator="lessThan" stopIfTrue="1">
      <formula>0</formula>
    </cfRule>
  </conditionalFormatting>
  <conditionalFormatting sqref="F16:F17">
    <cfRule type="cellIs" priority="98" dxfId="43" operator="equal" stopIfTrue="1">
      <formula>"""o"""</formula>
    </cfRule>
  </conditionalFormatting>
  <conditionalFormatting sqref="K16:K17">
    <cfRule type="cellIs" priority="79" dxfId="2" operator="equal" stopIfTrue="1">
      <formula>IF(SIGN($Z16)=1,$AC16,0)</formula>
    </cfRule>
    <cfRule type="expression" priority="80" dxfId="3" stopIfTrue="1">
      <formula>IF($Z16&lt;0,$Z16,0)</formula>
    </cfRule>
    <cfRule type="expression" priority="81" dxfId="1" stopIfTrue="1">
      <formula>IF($Z16&gt;0,$Z16,0)</formula>
    </cfRule>
  </conditionalFormatting>
  <conditionalFormatting sqref="M10:M17">
    <cfRule type="cellIs" priority="82" dxfId="2" operator="equal" stopIfTrue="1">
      <formula>IF(SIGN($AA10)=1,$AC10,0)</formula>
    </cfRule>
    <cfRule type="expression" priority="83" dxfId="3" stopIfTrue="1">
      <formula>IF($AA10&lt;0,$AA10,0)</formula>
    </cfRule>
    <cfRule type="expression" priority="84" dxfId="1" stopIfTrue="1">
      <formula>IF($AA10&gt;0,$AA10,0)</formula>
    </cfRule>
  </conditionalFormatting>
  <conditionalFormatting sqref="O10:O17">
    <cfRule type="cellIs" priority="85" dxfId="2" operator="equal" stopIfTrue="1">
      <formula>IF(SIGN($AB10)=1,$AC10,0)</formula>
    </cfRule>
    <cfRule type="expression" priority="86" dxfId="3" stopIfTrue="1">
      <formula>IF($AB10&lt;0,$AB10,0)</formula>
    </cfRule>
    <cfRule type="expression" priority="87" dxfId="1" stopIfTrue="1">
      <formula>IF($AB10&gt;0,$AB10,0)</formula>
    </cfRule>
  </conditionalFormatting>
  <conditionalFormatting sqref="E16:E17">
    <cfRule type="expression" priority="88" dxfId="3" stopIfTrue="1">
      <formula>IF($V16&lt;0,$V16,0)</formula>
    </cfRule>
    <cfRule type="cellIs" priority="89" dxfId="2" operator="equal" stopIfTrue="1">
      <formula>IF(SIGN($V16)=1,$Y16,0)</formula>
    </cfRule>
    <cfRule type="expression" priority="90" dxfId="1" stopIfTrue="1">
      <formula>IF($V16&gt;0,$V16,0)</formula>
    </cfRule>
  </conditionalFormatting>
  <conditionalFormatting sqref="G11:G17">
    <cfRule type="cellIs" priority="91" dxfId="2" operator="equal" stopIfTrue="1">
      <formula>IF(SIGN($W11)=1,$Y11,0)</formula>
    </cfRule>
    <cfRule type="expression" priority="92" dxfId="3" stopIfTrue="1">
      <formula>IF($W11&lt;0,$W11,0)</formula>
    </cfRule>
    <cfRule type="expression" priority="93" dxfId="1" stopIfTrue="1">
      <formula>IF($W11&gt;0,$W11,0)</formula>
    </cfRule>
  </conditionalFormatting>
  <conditionalFormatting sqref="I11:I17">
    <cfRule type="expression" priority="94" dxfId="3" stopIfTrue="1">
      <formula>IF($X11&lt;0,$X11,0)</formula>
    </cfRule>
    <cfRule type="cellIs" priority="95" dxfId="2" operator="equal" stopIfTrue="1">
      <formula>IF(SIGN($X11)=1,$Y11,0)</formula>
    </cfRule>
    <cfRule type="expression" priority="96" dxfId="1" stopIfTrue="1">
      <formula>IF($X11&gt;0,$X11,0)</formula>
    </cfRule>
  </conditionalFormatting>
  <conditionalFormatting sqref="J22:J27 H22:H27">
    <cfRule type="cellIs" priority="72" dxfId="0" operator="lessThan" stopIfTrue="1">
      <formula>0</formula>
    </cfRule>
  </conditionalFormatting>
  <conditionalFormatting sqref="G22:G27">
    <cfRule type="cellIs" priority="66" dxfId="2" operator="equal" stopIfTrue="1">
      <formula>IF(SIGN($W22)=1,$Y22,0)</formula>
    </cfRule>
    <cfRule type="expression" priority="67" dxfId="3" stopIfTrue="1">
      <formula>IF($W22&lt;0,$W22,0)</formula>
    </cfRule>
    <cfRule type="expression" priority="68" dxfId="1" stopIfTrue="1">
      <formula>IF($W22&gt;0,$W22,0)</formula>
    </cfRule>
  </conditionalFormatting>
  <conditionalFormatting sqref="I22:I27">
    <cfRule type="expression" priority="69" dxfId="3" stopIfTrue="1">
      <formula>IF($X22&lt;0,$X22,0)</formula>
    </cfRule>
    <cfRule type="cellIs" priority="70" dxfId="2" operator="equal" stopIfTrue="1">
      <formula>IF(SIGN($X22)=1,$Y22,0)</formula>
    </cfRule>
    <cfRule type="expression" priority="71" dxfId="1" stopIfTrue="1">
      <formula>IF($X22&gt;0,$X22,0)</formula>
    </cfRule>
  </conditionalFormatting>
  <conditionalFormatting sqref="G22">
    <cfRule type="expression" priority="56" dxfId="3" stopIfTrue="1">
      <formula>IF($X22&lt;0,$X22,0)</formula>
    </cfRule>
    <cfRule type="cellIs" priority="57" dxfId="2" operator="equal" stopIfTrue="1">
      <formula>IF(SIGN($X22)=1,$Y22,0)</formula>
    </cfRule>
    <cfRule type="expression" priority="58" dxfId="1" stopIfTrue="1">
      <formula>IF($X22&gt;0,$X22,0)</formula>
    </cfRule>
  </conditionalFormatting>
  <conditionalFormatting sqref="G10">
    <cfRule type="cellIs" priority="46" dxfId="2" operator="equal" stopIfTrue="1">
      <formula>IF(SIGN($Y10)=1,$AA10,0)</formula>
    </cfRule>
    <cfRule type="expression" priority="47" dxfId="3" stopIfTrue="1">
      <formula>IF($Y10&lt;0,$Y10,0)</formula>
    </cfRule>
    <cfRule type="expression" priority="48" dxfId="1" stopIfTrue="1">
      <formula>IF($Y10&gt;0,$Y10,0)</formula>
    </cfRule>
  </conditionalFormatting>
  <conditionalFormatting sqref="I10">
    <cfRule type="expression" priority="49" dxfId="3" stopIfTrue="1">
      <formula>IF($Z10&lt;0,$Z10,0)</formula>
    </cfRule>
    <cfRule type="cellIs" priority="50" dxfId="2" operator="equal" stopIfTrue="1">
      <formula>IF(SIGN($Z10)=1,$AA10,0)</formula>
    </cfRule>
    <cfRule type="expression" priority="51" dxfId="1" stopIfTrue="1">
      <formula>IF($Z10&gt;0,$Z10,0)</formula>
    </cfRule>
  </conditionalFormatting>
  <conditionalFormatting sqref="H10">
    <cfRule type="cellIs" priority="52" dxfId="0" operator="lessThan" stopIfTrue="1">
      <formula>0</formula>
    </cfRule>
  </conditionalFormatting>
  <conditionalFormatting sqref="F22:F27">
    <cfRule type="cellIs" priority="27" dxfId="0" operator="lessThan" stopIfTrue="1">
      <formula>0</formula>
    </cfRule>
  </conditionalFormatting>
  <conditionalFormatting sqref="F10:F15">
    <cfRule type="cellIs" priority="20" dxfId="0" operator="lessThan" stopIfTrue="1">
      <formula>0</formula>
    </cfRule>
  </conditionalFormatting>
  <conditionalFormatting sqref="E10:E15">
    <cfRule type="expression" priority="14" dxfId="3" stopIfTrue="1">
      <formula>IF($V10&lt;0,V10,0)</formula>
    </cfRule>
    <cfRule type="cellIs" priority="15" dxfId="2" operator="equal" stopIfTrue="1">
      <formula>IF(SIGN($V10)=1,$Y10,0)</formula>
    </cfRule>
    <cfRule type="expression" priority="16" dxfId="1" stopIfTrue="1">
      <formula>IF($V10&gt;0,$V10,0)</formula>
    </cfRule>
  </conditionalFormatting>
  <conditionalFormatting sqref="J22:J27">
    <cfRule type="cellIs" priority="11" dxfId="2" operator="equal" stopIfTrue="1">
      <formula>IF(SIGN($AA22)=1,$AC22,0)</formula>
    </cfRule>
    <cfRule type="expression" priority="12" dxfId="3" stopIfTrue="1">
      <formula>IF($AA22&lt;0,$AA22,0)</formula>
    </cfRule>
    <cfRule type="expression" priority="13" dxfId="1" stopIfTrue="1">
      <formula>IF($AA22&gt;0,$AA22,0)</formula>
    </cfRule>
  </conditionalFormatting>
  <conditionalFormatting sqref="E22:E27">
    <cfRule type="expression" priority="8" dxfId="3" stopIfTrue="1">
      <formula>IF($V22&lt;0,V22,0)</formula>
    </cfRule>
    <cfRule type="cellIs" priority="9" dxfId="2" operator="equal" stopIfTrue="1">
      <formula>IF(SIGN($V22)=1,$Y22,0)</formula>
    </cfRule>
    <cfRule type="expression" priority="10" dxfId="1" stopIfTrue="1">
      <formula>IF($V22&gt;0,$V22,0)</formula>
    </cfRule>
  </conditionalFormatting>
  <conditionalFormatting sqref="K10:K15">
    <cfRule type="cellIs" priority="5" dxfId="2" operator="equal" stopIfTrue="1">
      <formula>IF(SIGN($Z10)=1,$AC10,0)</formula>
    </cfRule>
    <cfRule type="expression" priority="6" dxfId="3" stopIfTrue="1">
      <formula>IF($Z10&lt;0,$Z10,0)</formula>
    </cfRule>
    <cfRule type="expression" priority="7" dxfId="1" stopIfTrue="1">
      <formula>IF($Z10&gt;0,$Z10,0)</formula>
    </cfRule>
  </conditionalFormatting>
  <conditionalFormatting sqref="L22:L27">
    <cfRule type="cellIs" priority="4" dxfId="0" operator="lessThan" stopIfTrue="1">
      <formula>0</formula>
    </cfRule>
  </conditionalFormatting>
  <conditionalFormatting sqref="K22:K27">
    <cfRule type="cellIs" priority="1" dxfId="2" operator="equal" stopIfTrue="1">
      <formula>IF(SIGN($Z22)=1,$AC22,0)</formula>
    </cfRule>
    <cfRule type="expression" priority="2" dxfId="3" stopIfTrue="1">
      <formula>IF($Z22&lt;0,$Z22,0)</formula>
    </cfRule>
    <cfRule type="expression" priority="3" dxfId="1" stopIfTrue="1">
      <formula>IF($Z22&gt;0,$Z22,0)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43"/>
  <sheetViews>
    <sheetView zoomScaleSheetLayoutView="80" zoomScalePageLayoutView="0" workbookViewId="0" topLeftCell="A2">
      <selection activeCell="C26" sqref="C26"/>
    </sheetView>
  </sheetViews>
  <sheetFormatPr defaultColWidth="9.140625" defaultRowHeight="12.75"/>
  <cols>
    <col min="1" max="1" width="3.7109375" style="188" customWidth="1"/>
    <col min="2" max="2" width="7.00390625" style="188" customWidth="1"/>
    <col min="3" max="3" width="25.140625" style="74" customWidth="1"/>
    <col min="4" max="4" width="10.7109375" style="74" customWidth="1"/>
    <col min="5" max="5" width="10.7109375" style="190" customWidth="1"/>
    <col min="6" max="7" width="10.7109375" style="74" customWidth="1"/>
    <col min="8" max="8" width="12.8515625" style="74" customWidth="1"/>
    <col min="9" max="9" width="21.140625" style="74" bestFit="1" customWidth="1"/>
    <col min="10" max="10" width="9.7109375" style="74" bestFit="1" customWidth="1"/>
    <col min="11" max="16384" width="9.140625" style="74" customWidth="1"/>
  </cols>
  <sheetData>
    <row r="1" spans="1:8" ht="21.75" customHeight="1">
      <c r="A1" s="279" t="s">
        <v>30</v>
      </c>
      <c r="B1" s="279"/>
      <c r="C1" s="279"/>
      <c r="D1" s="279"/>
      <c r="E1" s="279"/>
      <c r="F1" s="279"/>
      <c r="G1" s="279"/>
      <c r="H1" s="117"/>
    </row>
    <row r="2" spans="1:8" ht="17.25" customHeight="1">
      <c r="A2" s="191"/>
      <c r="B2" s="289" t="s">
        <v>38</v>
      </c>
      <c r="C2" s="289"/>
      <c r="D2" s="140" t="s">
        <v>34</v>
      </c>
      <c r="E2" s="289" t="s">
        <v>39</v>
      </c>
      <c r="F2" s="289"/>
      <c r="G2" s="289"/>
      <c r="H2" s="117"/>
    </row>
    <row r="3" spans="1:8" ht="17.25" customHeight="1">
      <c r="A3" s="191"/>
      <c r="B3" s="191"/>
      <c r="C3" s="140"/>
      <c r="D3" s="140"/>
      <c r="E3" s="140"/>
      <c r="F3" s="140"/>
      <c r="G3" s="140"/>
      <c r="H3" s="117"/>
    </row>
    <row r="4" spans="1:8" s="154" customFormat="1" ht="24.75" customHeight="1">
      <c r="A4" s="280" t="s">
        <v>24</v>
      </c>
      <c r="B4" s="280"/>
      <c r="C4" s="281"/>
      <c r="D4" s="281"/>
      <c r="E4" s="281"/>
      <c r="F4" s="281"/>
      <c r="G4" s="281"/>
      <c r="H4" s="153"/>
    </row>
    <row r="5" spans="1:8" s="154" customFormat="1" ht="12.75" customHeight="1">
      <c r="A5" s="194"/>
      <c r="B5" s="194"/>
      <c r="C5" s="195"/>
      <c r="D5" s="195"/>
      <c r="E5" s="195"/>
      <c r="F5" s="195"/>
      <c r="G5" s="195"/>
      <c r="H5" s="153"/>
    </row>
    <row r="6" spans="1:8" s="156" customFormat="1" ht="13.5" customHeight="1">
      <c r="A6" s="284" t="s">
        <v>45</v>
      </c>
      <c r="B6" s="284"/>
      <c r="C6" s="284"/>
      <c r="D6" s="284"/>
      <c r="E6" s="284"/>
      <c r="F6" s="192"/>
      <c r="G6" s="193"/>
      <c r="H6" s="155"/>
    </row>
    <row r="7" spans="1:8" ht="11.25" customHeight="1">
      <c r="A7" s="282" t="s">
        <v>42</v>
      </c>
      <c r="B7" s="143" t="s">
        <v>43</v>
      </c>
      <c r="C7" s="285" t="s">
        <v>0</v>
      </c>
      <c r="D7" s="287" t="s">
        <v>1</v>
      </c>
      <c r="E7" s="282" t="s">
        <v>3</v>
      </c>
      <c r="F7" s="278" t="s">
        <v>25</v>
      </c>
      <c r="G7" s="278" t="s">
        <v>26</v>
      </c>
      <c r="H7" s="117"/>
    </row>
    <row r="8" spans="1:8" ht="11.25" customHeight="1">
      <c r="A8" s="283"/>
      <c r="B8" s="144" t="s">
        <v>44</v>
      </c>
      <c r="C8" s="286"/>
      <c r="D8" s="288"/>
      <c r="E8" s="283"/>
      <c r="F8" s="278"/>
      <c r="G8" s="278"/>
      <c r="H8" s="117"/>
    </row>
    <row r="9" spans="1:8" s="163" customFormat="1" ht="15.75" customHeight="1">
      <c r="A9" s="157">
        <v>1</v>
      </c>
      <c r="B9" s="157"/>
      <c r="C9" s="158"/>
      <c r="D9" s="159"/>
      <c r="E9" s="160"/>
      <c r="F9" s="161"/>
      <c r="G9" s="161"/>
      <c r="H9" s="162"/>
    </row>
    <row r="10" spans="1:8" s="163" customFormat="1" ht="15.75" customHeight="1">
      <c r="A10" s="157">
        <v>2</v>
      </c>
      <c r="B10" s="157"/>
      <c r="C10" s="164"/>
      <c r="D10" s="157"/>
      <c r="E10" s="160"/>
      <c r="F10" s="161"/>
      <c r="G10" s="161"/>
      <c r="H10" s="162"/>
    </row>
    <row r="11" spans="1:8" s="163" customFormat="1" ht="15.75" customHeight="1">
      <c r="A11" s="157">
        <v>3</v>
      </c>
      <c r="B11" s="157"/>
      <c r="C11" s="164"/>
      <c r="D11" s="157"/>
      <c r="E11" s="165"/>
      <c r="F11" s="161"/>
      <c r="G11" s="161"/>
      <c r="H11" s="162"/>
    </row>
    <row r="12" spans="1:8" s="163" customFormat="1" ht="15.75" customHeight="1">
      <c r="A12" s="157">
        <v>4</v>
      </c>
      <c r="B12" s="157"/>
      <c r="C12" s="158"/>
      <c r="D12" s="159"/>
      <c r="E12" s="165"/>
      <c r="F12" s="161"/>
      <c r="G12" s="161"/>
      <c r="H12" s="162"/>
    </row>
    <row r="13" spans="1:8" s="163" customFormat="1" ht="15.75" customHeight="1">
      <c r="A13" s="157">
        <v>5</v>
      </c>
      <c r="B13" s="157"/>
      <c r="C13" s="164"/>
      <c r="D13" s="157"/>
      <c r="E13" s="160"/>
      <c r="F13" s="161"/>
      <c r="G13" s="161"/>
      <c r="H13" s="162"/>
    </row>
    <row r="14" spans="1:8" s="163" customFormat="1" ht="15.75" customHeight="1">
      <c r="A14" s="157">
        <v>6</v>
      </c>
      <c r="B14" s="157"/>
      <c r="C14" s="164"/>
      <c r="D14" s="157"/>
      <c r="E14" s="160"/>
      <c r="F14" s="161"/>
      <c r="G14" s="161"/>
      <c r="H14" s="162"/>
    </row>
    <row r="15" spans="1:8" s="163" customFormat="1" ht="15.75" customHeight="1">
      <c r="A15" s="166"/>
      <c r="B15" s="166"/>
      <c r="C15" s="167"/>
      <c r="D15" s="167"/>
      <c r="E15" s="168"/>
      <c r="F15" s="169"/>
      <c r="G15" s="167"/>
      <c r="H15" s="162"/>
    </row>
    <row r="16" spans="1:8" s="156" customFormat="1" ht="14.25" customHeight="1">
      <c r="A16" s="296" t="s">
        <v>41</v>
      </c>
      <c r="B16" s="296"/>
      <c r="C16" s="296"/>
      <c r="D16" s="296"/>
      <c r="E16" s="296"/>
      <c r="F16" s="75"/>
      <c r="G16" s="76"/>
      <c r="H16" s="155"/>
    </row>
    <row r="17" spans="1:8" ht="10.5" customHeight="1">
      <c r="A17" s="298" t="s">
        <v>23</v>
      </c>
      <c r="B17" s="143" t="s">
        <v>43</v>
      </c>
      <c r="C17" s="299" t="s">
        <v>0</v>
      </c>
      <c r="D17" s="287" t="s">
        <v>1</v>
      </c>
      <c r="E17" s="298" t="s">
        <v>3</v>
      </c>
      <c r="F17" s="278" t="s">
        <v>25</v>
      </c>
      <c r="G17" s="278" t="s">
        <v>26</v>
      </c>
      <c r="H17" s="117"/>
    </row>
    <row r="18" spans="1:8" ht="10.5" customHeight="1">
      <c r="A18" s="271"/>
      <c r="B18" s="144" t="s">
        <v>44</v>
      </c>
      <c r="C18" s="247"/>
      <c r="D18" s="270"/>
      <c r="E18" s="271"/>
      <c r="F18" s="278"/>
      <c r="G18" s="278"/>
      <c r="H18" s="117"/>
    </row>
    <row r="19" spans="1:8" s="163" customFormat="1" ht="15.75" customHeight="1">
      <c r="A19" s="157">
        <v>1</v>
      </c>
      <c r="B19" s="157"/>
      <c r="C19" s="158"/>
      <c r="D19" s="159"/>
      <c r="E19" s="160"/>
      <c r="F19" s="161"/>
      <c r="G19" s="161"/>
      <c r="H19" s="162"/>
    </row>
    <row r="20" spans="1:8" s="163" customFormat="1" ht="15.75" customHeight="1">
      <c r="A20" s="157">
        <v>2</v>
      </c>
      <c r="B20" s="157"/>
      <c r="C20" s="164"/>
      <c r="D20" s="157"/>
      <c r="E20" s="160"/>
      <c r="F20" s="161"/>
      <c r="G20" s="161"/>
      <c r="H20" s="162"/>
    </row>
    <row r="21" spans="1:8" s="163" customFormat="1" ht="15.75" customHeight="1">
      <c r="A21" s="157">
        <v>3</v>
      </c>
      <c r="B21" s="157"/>
      <c r="C21" s="164"/>
      <c r="D21" s="157"/>
      <c r="E21" s="165"/>
      <c r="F21" s="161"/>
      <c r="G21" s="161"/>
      <c r="H21" s="162"/>
    </row>
    <row r="22" spans="1:8" s="163" customFormat="1" ht="15.75" customHeight="1">
      <c r="A22" s="157">
        <v>4</v>
      </c>
      <c r="B22" s="157"/>
      <c r="C22" s="158"/>
      <c r="D22" s="159"/>
      <c r="E22" s="165"/>
      <c r="F22" s="161"/>
      <c r="G22" s="161"/>
      <c r="H22" s="162"/>
    </row>
    <row r="23" spans="1:8" s="163" customFormat="1" ht="15.75" customHeight="1">
      <c r="A23" s="157">
        <v>5</v>
      </c>
      <c r="B23" s="157"/>
      <c r="C23" s="164"/>
      <c r="D23" s="157"/>
      <c r="E23" s="160"/>
      <c r="F23" s="161"/>
      <c r="G23" s="161"/>
      <c r="H23" s="162"/>
    </row>
    <row r="24" spans="1:8" s="163" customFormat="1" ht="15.75" customHeight="1">
      <c r="A24" s="157">
        <v>6</v>
      </c>
      <c r="B24" s="157"/>
      <c r="C24" s="164"/>
      <c r="D24" s="157"/>
      <c r="E24" s="160"/>
      <c r="F24" s="161"/>
      <c r="G24" s="161"/>
      <c r="H24" s="162"/>
    </row>
    <row r="25" spans="1:7" ht="15.75" customHeight="1">
      <c r="A25" s="79"/>
      <c r="B25" s="79"/>
      <c r="C25" s="170"/>
      <c r="D25" s="131"/>
      <c r="E25" s="171"/>
      <c r="F25" s="172"/>
      <c r="G25" s="173"/>
    </row>
    <row r="26" spans="1:7" ht="22.5" customHeight="1">
      <c r="A26" s="174"/>
      <c r="B26" s="174"/>
      <c r="C26" s="175" t="s">
        <v>8</v>
      </c>
      <c r="D26" s="297" t="s">
        <v>28</v>
      </c>
      <c r="E26" s="297"/>
      <c r="F26" s="292" t="s">
        <v>11</v>
      </c>
      <c r="G26" s="292"/>
    </row>
    <row r="27" spans="1:7" s="178" customFormat="1" ht="37.5" customHeight="1">
      <c r="A27" s="176"/>
      <c r="B27" s="176"/>
      <c r="C27" s="177"/>
      <c r="D27" s="293"/>
      <c r="E27" s="293"/>
      <c r="F27" s="293"/>
      <c r="G27" s="293"/>
    </row>
    <row r="28" spans="1:7" ht="35.25" customHeight="1">
      <c r="A28" s="79"/>
      <c r="B28" s="79"/>
      <c r="C28" s="179"/>
      <c r="D28" s="180"/>
      <c r="E28" s="181"/>
      <c r="F28" s="294"/>
      <c r="G28" s="294"/>
    </row>
    <row r="29" spans="1:6" ht="13.5" customHeight="1">
      <c r="A29" s="182"/>
      <c r="B29" s="182"/>
      <c r="C29" s="183"/>
      <c r="D29" s="184"/>
      <c r="E29" s="185"/>
      <c r="F29" s="186"/>
    </row>
    <row r="30" spans="1:6" ht="13.5" customHeight="1">
      <c r="A30" s="182"/>
      <c r="B30" s="182"/>
      <c r="C30" s="183"/>
      <c r="D30" s="295"/>
      <c r="E30" s="291"/>
      <c r="F30" s="291"/>
    </row>
    <row r="31" spans="1:6" ht="12.75">
      <c r="A31" s="182"/>
      <c r="B31" s="182"/>
      <c r="C31" s="183"/>
      <c r="D31" s="290"/>
      <c r="E31" s="291"/>
      <c r="F31" s="291"/>
    </row>
    <row r="32" spans="1:6" ht="12.75">
      <c r="A32" s="79"/>
      <c r="B32" s="79"/>
      <c r="C32" s="187"/>
      <c r="D32" s="187"/>
      <c r="E32" s="187"/>
      <c r="F32" s="187"/>
    </row>
    <row r="33" spans="1:6" ht="12.75">
      <c r="A33" s="79"/>
      <c r="B33" s="79"/>
      <c r="C33" s="187"/>
      <c r="D33" s="187"/>
      <c r="E33" s="187"/>
      <c r="F33" s="187"/>
    </row>
    <row r="34" spans="1:6" ht="13.5" customHeight="1">
      <c r="A34" s="182"/>
      <c r="B34" s="182"/>
      <c r="C34" s="187"/>
      <c r="D34" s="187"/>
      <c r="E34" s="187"/>
      <c r="F34" s="187"/>
    </row>
    <row r="35" spans="1:6" ht="13.5" customHeight="1">
      <c r="A35" s="182"/>
      <c r="B35" s="182"/>
      <c r="C35" s="187"/>
      <c r="D35" s="187"/>
      <c r="E35" s="187"/>
      <c r="F35" s="187"/>
    </row>
    <row r="36" spans="1:6" ht="12.75">
      <c r="A36" s="182"/>
      <c r="B36" s="182"/>
      <c r="C36" s="187"/>
      <c r="D36" s="187"/>
      <c r="E36" s="187"/>
      <c r="F36" s="187"/>
    </row>
    <row r="37" spans="5:7" ht="12.75">
      <c r="E37" s="187"/>
      <c r="F37" s="187"/>
      <c r="G37" s="187"/>
    </row>
    <row r="38" spans="5:7" ht="12.75">
      <c r="E38" s="189"/>
      <c r="F38" s="187"/>
      <c r="G38" s="187"/>
    </row>
    <row r="39" spans="5:7" ht="12.75">
      <c r="E39" s="189"/>
      <c r="F39" s="187"/>
      <c r="G39" s="187"/>
    </row>
    <row r="40" spans="5:7" ht="12.75">
      <c r="E40" s="189"/>
      <c r="F40" s="187"/>
      <c r="G40" s="187"/>
    </row>
    <row r="41" spans="3:20" s="188" customFormat="1" ht="14.25" customHeight="1">
      <c r="C41" s="74"/>
      <c r="D41" s="74"/>
      <c r="E41" s="189"/>
      <c r="F41" s="187"/>
      <c r="G41" s="187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5:7" ht="12.75">
      <c r="E42" s="189"/>
      <c r="F42" s="187"/>
      <c r="G42" s="187"/>
    </row>
    <row r="43" spans="5:7" ht="12.75">
      <c r="E43" s="189"/>
      <c r="F43" s="187"/>
      <c r="G43" s="187"/>
    </row>
  </sheetData>
  <sheetProtection/>
  <mergeCells count="25">
    <mergeCell ref="F7:F8"/>
    <mergeCell ref="A16:E16"/>
    <mergeCell ref="D26:E26"/>
    <mergeCell ref="D27:E27"/>
    <mergeCell ref="A17:A18"/>
    <mergeCell ref="C17:C18"/>
    <mergeCell ref="D17:D18"/>
    <mergeCell ref="E17:E18"/>
    <mergeCell ref="D31:F31"/>
    <mergeCell ref="F26:G26"/>
    <mergeCell ref="F27:G27"/>
    <mergeCell ref="F28:G28"/>
    <mergeCell ref="F17:F18"/>
    <mergeCell ref="G17:G18"/>
    <mergeCell ref="D30:F30"/>
    <mergeCell ref="G7:G8"/>
    <mergeCell ref="A1:G1"/>
    <mergeCell ref="A4:G4"/>
    <mergeCell ref="E7:E8"/>
    <mergeCell ref="A6:E6"/>
    <mergeCell ref="A7:A8"/>
    <mergeCell ref="C7:C8"/>
    <mergeCell ref="D7:D8"/>
    <mergeCell ref="B2:C2"/>
    <mergeCell ref="E2:G2"/>
  </mergeCells>
  <conditionalFormatting sqref="C29:C31">
    <cfRule type="cellIs" priority="71" dxfId="0" operator="lessThan" stopIfTrue="1">
      <formula>0</formula>
    </cfRule>
  </conditionalFormatting>
  <conditionalFormatting sqref="F29 G25 G15">
    <cfRule type="cellIs" priority="70" dxfId="43" operator="equal" stopIfTrue="1">
      <formula>"""o"""</formula>
    </cfRule>
  </conditionalFormatting>
  <conditionalFormatting sqref="D29:D30">
    <cfRule type="cellIs" priority="114" dxfId="2" operator="equal" stopIfTrue="1">
      <formula>IF(SIGN(#REF!)=1,#REF!,0)</formula>
    </cfRule>
    <cfRule type="expression" priority="115" dxfId="3" stopIfTrue="1">
      <formula>IF(#REF!&lt;0,#REF!,0)</formula>
    </cfRule>
    <cfRule type="expression" priority="116" dxfId="1" stopIfTrue="1">
      <formula>IF(#REF!&gt;0,#REF!,0)</formula>
    </cfRule>
  </conditionalFormatting>
  <conditionalFormatting sqref="E29 F25 F15">
    <cfRule type="expression" priority="156" dxfId="3" stopIfTrue="1">
      <formula>IF(#REF!&lt;0,#REF!,0)</formula>
    </cfRule>
    <cfRule type="cellIs" priority="157" dxfId="2" operator="equal" stopIfTrue="1">
      <formula>IF(SIGN(#REF!)=1,#REF!,0)</formula>
    </cfRule>
    <cfRule type="expression" priority="158" dxfId="1" stopIfTrue="1">
      <formula>IF(#REF!&gt;0,#REF!,0)</formula>
    </cfRule>
  </conditionalFormatting>
  <conditionalFormatting sqref="F9:F14">
    <cfRule type="expression" priority="16" dxfId="3" stopIfTrue="1">
      <formula>IF(#REF!&lt;0,#REF!,0)</formula>
    </cfRule>
    <cfRule type="cellIs" priority="17" dxfId="2" operator="equal" stopIfTrue="1">
      <formula>IF(SIGN(#REF!)=1,#REF!,0)</formula>
    </cfRule>
    <cfRule type="expression" priority="18" dxfId="1" stopIfTrue="1">
      <formula>IF(#REF!&gt;0,#REF!,0)</formula>
    </cfRule>
  </conditionalFormatting>
  <conditionalFormatting sqref="G9">
    <cfRule type="expression" priority="13" dxfId="3" stopIfTrue="1">
      <formula>IF(#REF!&lt;0,#REF!,0)</formula>
    </cfRule>
    <cfRule type="cellIs" priority="14" dxfId="2" operator="equal" stopIfTrue="1">
      <formula>IF(SIGN(#REF!)=1,#REF!,0)</formula>
    </cfRule>
    <cfRule type="expression" priority="15" dxfId="1" stopIfTrue="1">
      <formula>IF(#REF!&gt;0,#REF!,0)</formula>
    </cfRule>
  </conditionalFormatting>
  <conditionalFormatting sqref="G10:G14">
    <cfRule type="expression" priority="10" dxfId="3" stopIfTrue="1">
      <formula>IF(#REF!&lt;0,#REF!,0)</formula>
    </cfRule>
    <cfRule type="cellIs" priority="11" dxfId="2" operator="equal" stopIfTrue="1">
      <formula>IF(SIGN(#REF!)=1,#REF!,0)</formula>
    </cfRule>
    <cfRule type="expression" priority="12" dxfId="1" stopIfTrue="1">
      <formula>IF(#REF!&gt;0,#REF!,0)</formula>
    </cfRule>
  </conditionalFormatting>
  <conditionalFormatting sqref="F19:F24">
    <cfRule type="expression" priority="7" dxfId="3" stopIfTrue="1">
      <formula>IF(#REF!&lt;0,#REF!,0)</formula>
    </cfRule>
    <cfRule type="cellIs" priority="8" dxfId="2" operator="equal" stopIfTrue="1">
      <formula>IF(SIGN(#REF!)=1,#REF!,0)</formula>
    </cfRule>
    <cfRule type="expression" priority="9" dxfId="1" stopIfTrue="1">
      <formula>IF(#REF!&gt;0,#REF!,0)</formula>
    </cfRule>
  </conditionalFormatting>
  <conditionalFormatting sqref="G19">
    <cfRule type="expression" priority="4" dxfId="3" stopIfTrue="1">
      <formula>IF(#REF!&lt;0,#REF!,0)</formula>
    </cfRule>
    <cfRule type="cellIs" priority="5" dxfId="2" operator="equal" stopIfTrue="1">
      <formula>IF(SIGN(#REF!)=1,#REF!,0)</formula>
    </cfRule>
    <cfRule type="expression" priority="6" dxfId="1" stopIfTrue="1">
      <formula>IF(#REF!&gt;0,#REF!,0)</formula>
    </cfRule>
  </conditionalFormatting>
  <conditionalFormatting sqref="G20:G24">
    <cfRule type="expression" priority="1" dxfId="3" stopIfTrue="1">
      <formula>IF(#REF!&lt;0,#REF!,0)</formula>
    </cfRule>
    <cfRule type="cellIs" priority="2" dxfId="2" operator="equal" stopIfTrue="1">
      <formula>IF(SIGN(#REF!)=1,#REF!,0)</formula>
    </cfRule>
    <cfRule type="expression" priority="3" dxfId="1" stopIfTrue="1">
      <formula>IF(#REF!&gt;0,#REF!,0)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421875" style="28" customWidth="1"/>
    <col min="2" max="2" width="22.28125" style="28" customWidth="1"/>
    <col min="3" max="3" width="9.421875" style="28" bestFit="1" customWidth="1"/>
    <col min="4" max="4" width="8.00390625" style="28" bestFit="1" customWidth="1"/>
    <col min="5" max="5" width="8.8515625" style="28" bestFit="1" customWidth="1"/>
    <col min="6" max="6" width="10.421875" style="28" bestFit="1" customWidth="1"/>
    <col min="7" max="7" width="10.140625" style="28" bestFit="1" customWidth="1"/>
    <col min="8" max="8" width="9.421875" style="28" bestFit="1" customWidth="1"/>
    <col min="9" max="9" width="5.421875" style="28" customWidth="1"/>
    <col min="10" max="16384" width="9.140625" style="28" customWidth="1"/>
  </cols>
  <sheetData>
    <row r="1" spans="1:15" ht="24" customHeight="1">
      <c r="A1" s="303" t="str">
        <f>'protokół WAGI'!$A$1</f>
        <v>Drużynowe Mistrzostwa Polski Mężczyzn</v>
      </c>
      <c r="B1" s="303"/>
      <c r="C1" s="303"/>
      <c r="D1" s="303"/>
      <c r="E1" s="303"/>
      <c r="F1" s="303"/>
      <c r="G1" s="303"/>
      <c r="H1" s="303"/>
      <c r="I1" s="26"/>
      <c r="J1" s="26"/>
      <c r="K1" s="26"/>
      <c r="L1" s="51"/>
      <c r="M1" s="51"/>
      <c r="N1" s="52"/>
      <c r="O1" s="52"/>
    </row>
    <row r="2" spans="1:8" s="63" customFormat="1" ht="18" customHeight="1">
      <c r="A2" s="206"/>
      <c r="B2" s="196" t="str">
        <f>'protokół WAGI'!$B$2</f>
        <v>klasa rozgrywkowa</v>
      </c>
      <c r="C2" s="248" t="str">
        <f>'protokół WAGI'!$D$2</f>
        <v>runda</v>
      </c>
      <c r="D2" s="248"/>
      <c r="E2" s="248" t="s">
        <v>39</v>
      </c>
      <c r="F2" s="248"/>
      <c r="G2" s="248"/>
      <c r="H2" s="248"/>
    </row>
    <row r="3" spans="1:8" s="63" customFormat="1" ht="18" customHeight="1">
      <c r="A3" s="206"/>
      <c r="B3" s="197"/>
      <c r="C3" s="197"/>
      <c r="D3" s="207"/>
      <c r="E3" s="207"/>
      <c r="F3" s="207"/>
      <c r="G3" s="197"/>
      <c r="H3" s="197"/>
    </row>
    <row r="4" spans="1:9" s="62" customFormat="1" ht="19.5" customHeight="1">
      <c r="A4" s="55"/>
      <c r="B4" s="205" t="s">
        <v>33</v>
      </c>
      <c r="C4" s="56"/>
      <c r="D4" s="57"/>
      <c r="E4" s="58"/>
      <c r="F4" s="58"/>
      <c r="G4" s="59"/>
      <c r="H4" s="60"/>
      <c r="I4" s="61"/>
    </row>
    <row r="5" spans="1:9" ht="9.75" customHeight="1">
      <c r="A5" s="301" t="s">
        <v>23</v>
      </c>
      <c r="B5" s="304" t="s">
        <v>0</v>
      </c>
      <c r="C5" s="306" t="s">
        <v>1</v>
      </c>
      <c r="D5" s="301" t="s">
        <v>3</v>
      </c>
      <c r="E5" s="300" t="s">
        <v>25</v>
      </c>
      <c r="F5" s="300" t="s">
        <v>26</v>
      </c>
      <c r="G5" s="301" t="s">
        <v>6</v>
      </c>
      <c r="H5" s="309" t="s">
        <v>7</v>
      </c>
      <c r="I5" s="53"/>
    </row>
    <row r="6" spans="1:9" ht="9.75" customHeight="1">
      <c r="A6" s="308"/>
      <c r="B6" s="305"/>
      <c r="C6" s="307"/>
      <c r="D6" s="308"/>
      <c r="E6" s="300"/>
      <c r="F6" s="300"/>
      <c r="G6" s="302"/>
      <c r="H6" s="310"/>
      <c r="I6" s="53"/>
    </row>
    <row r="7" spans="1:11" s="25" customFormat="1" ht="15" customHeight="1">
      <c r="A7" s="199">
        <v>1</v>
      </c>
      <c r="B7" s="200" t="e">
        <f>INDEX('protokół zawodów'!B$10:AE$27,KLASYFIKACJE!J7,1)</f>
        <v>#NUM!</v>
      </c>
      <c r="C7" s="201" t="e">
        <f>INDEX('protokół zawodów'!$B$10:$AE$27,J7,2)</f>
        <v>#NUM!</v>
      </c>
      <c r="D7" s="202" t="e">
        <f>INDEX('protokół zawodów'!$B$10:$AE$27,J7,3)</f>
        <v>#NUM!</v>
      </c>
      <c r="E7" s="203" t="e">
        <f>INDEX('protokół zawodów'!$B$10:$AE$27,J7,24)</f>
        <v>#NUM!</v>
      </c>
      <c r="F7" s="203" t="e">
        <f>INDEX('protokół zawodów'!$B$10:$AE$27,J7,28)</f>
        <v>#NUM!</v>
      </c>
      <c r="G7" s="201" t="e">
        <f>INDEX('protokół zawodów'!$B$10:$AE$27,J7,16)</f>
        <v>#NUM!</v>
      </c>
      <c r="H7" s="204" t="e">
        <f>LARGE('protokół zawodów'!S$10:S$27,1)</f>
        <v>#NUM!</v>
      </c>
      <c r="J7" s="198" t="e">
        <f>MATCH(H7,'protokół zawodów'!$S$10:$S$27,0)</f>
        <v>#NUM!</v>
      </c>
      <c r="K7"/>
    </row>
    <row r="8" spans="1:11" s="25" customFormat="1" ht="15" customHeight="1">
      <c r="A8" s="199">
        <v>2</v>
      </c>
      <c r="B8" s="200" t="e">
        <f>INDEX('protokół zawodów'!B$10:AE$27,KLASYFIKACJE!J8,1)</f>
        <v>#NUM!</v>
      </c>
      <c r="C8" s="201" t="e">
        <f>INDEX('protokół zawodów'!$B$10:$AE$27,J8,2)</f>
        <v>#NUM!</v>
      </c>
      <c r="D8" s="202" t="e">
        <f>INDEX('protokół zawodów'!$B$10:$AE$27,J8,3)</f>
        <v>#NUM!</v>
      </c>
      <c r="E8" s="203" t="e">
        <f>INDEX('protokół zawodów'!$B$10:$AE$27,J8,24)</f>
        <v>#NUM!</v>
      </c>
      <c r="F8" s="203" t="e">
        <f>INDEX('protokół zawodów'!$B$10:$AE$27,J8,28)</f>
        <v>#NUM!</v>
      </c>
      <c r="G8" s="201" t="e">
        <f>INDEX('protokół zawodów'!$B$10:$AE$27,J8,16)</f>
        <v>#NUM!</v>
      </c>
      <c r="H8" s="204" t="e">
        <f>LARGE('protokół zawodów'!S$10:S$27,2)</f>
        <v>#NUM!</v>
      </c>
      <c r="J8" s="198" t="e">
        <f>MATCH(H8,'protokół zawodów'!$S$10:$S$27,0)</f>
        <v>#NUM!</v>
      </c>
      <c r="K8"/>
    </row>
    <row r="9" spans="1:11" s="25" customFormat="1" ht="15" customHeight="1">
      <c r="A9" s="199">
        <v>3</v>
      </c>
      <c r="B9" s="200" t="e">
        <f>INDEX('protokół zawodów'!B$10:AE$27,KLASYFIKACJE!J9,1)</f>
        <v>#NUM!</v>
      </c>
      <c r="C9" s="201" t="e">
        <f>INDEX('protokół zawodów'!$B$10:$AE$27,J9,2)</f>
        <v>#NUM!</v>
      </c>
      <c r="D9" s="202" t="e">
        <f>INDEX('protokół zawodów'!$B$10:$AE$27,J9,3)</f>
        <v>#NUM!</v>
      </c>
      <c r="E9" s="203" t="e">
        <f>INDEX('protokół zawodów'!$B$10:$AE$27,J9,24)</f>
        <v>#NUM!</v>
      </c>
      <c r="F9" s="203" t="e">
        <f>INDEX('protokół zawodów'!$B$10:$AE$27,J9,28)</f>
        <v>#NUM!</v>
      </c>
      <c r="G9" s="201" t="e">
        <f>INDEX('protokół zawodów'!$B$10:$AE$27,J9,16)</f>
        <v>#NUM!</v>
      </c>
      <c r="H9" s="204" t="e">
        <f>LARGE('protokół zawodów'!S$10:S$27,3)</f>
        <v>#NUM!</v>
      </c>
      <c r="J9" s="198" t="e">
        <f>MATCH(H9,'protokół zawodów'!$S$10:$S$27,0)</f>
        <v>#NUM!</v>
      </c>
      <c r="K9"/>
    </row>
    <row r="10" spans="1:11" s="25" customFormat="1" ht="15" customHeight="1">
      <c r="A10" s="199">
        <v>4</v>
      </c>
      <c r="B10" s="200" t="e">
        <f>INDEX('protokół zawodów'!B$10:AE$27,KLASYFIKACJE!J10,1)</f>
        <v>#NUM!</v>
      </c>
      <c r="C10" s="201" t="e">
        <f>INDEX('protokół zawodów'!$B$10:$AE$27,J10,2)</f>
        <v>#NUM!</v>
      </c>
      <c r="D10" s="202" t="e">
        <f>INDEX('protokół zawodów'!$B$10:$AE$27,J10,3)</f>
        <v>#NUM!</v>
      </c>
      <c r="E10" s="203" t="e">
        <f>INDEX('protokół zawodów'!$B$10:$AE$27,J10,24)</f>
        <v>#NUM!</v>
      </c>
      <c r="F10" s="203" t="e">
        <f>INDEX('protokół zawodów'!$B$10:$AE$27,J10,28)</f>
        <v>#NUM!</v>
      </c>
      <c r="G10" s="201" t="e">
        <f>INDEX('protokół zawodów'!$B$10:$AE$27,J10,16)</f>
        <v>#NUM!</v>
      </c>
      <c r="H10" s="204" t="e">
        <f>LARGE('protokół zawodów'!S$10:S$27,4)</f>
        <v>#NUM!</v>
      </c>
      <c r="J10" s="198" t="e">
        <f>MATCH(H10,'protokół zawodów'!$S$10:$S$27,0)</f>
        <v>#NUM!</v>
      </c>
      <c r="K10"/>
    </row>
    <row r="11" spans="1:11" s="25" customFormat="1" ht="15" customHeight="1">
      <c r="A11" s="199">
        <v>5</v>
      </c>
      <c r="B11" s="200" t="e">
        <f>INDEX('protokół zawodów'!B$10:AE$27,KLASYFIKACJE!J11,1)</f>
        <v>#NUM!</v>
      </c>
      <c r="C11" s="201" t="e">
        <f>INDEX('protokół zawodów'!$B$10:$AE$27,J11,2)</f>
        <v>#NUM!</v>
      </c>
      <c r="D11" s="202" t="e">
        <f>INDEX('protokół zawodów'!$B$10:$AE$27,J11,3)</f>
        <v>#NUM!</v>
      </c>
      <c r="E11" s="203" t="e">
        <f>INDEX('protokół zawodów'!$B$10:$AE$27,J11,24)</f>
        <v>#NUM!</v>
      </c>
      <c r="F11" s="203" t="e">
        <f>INDEX('protokół zawodów'!$B$10:$AE$27,J11,28)</f>
        <v>#NUM!</v>
      </c>
      <c r="G11" s="201" t="e">
        <f>INDEX('protokół zawodów'!$B$10:$AE$27,J11,16)</f>
        <v>#NUM!</v>
      </c>
      <c r="H11" s="204" t="e">
        <f>LARGE('protokół zawodów'!S$10:S$27,5)</f>
        <v>#NUM!</v>
      </c>
      <c r="J11" s="198" t="e">
        <f>MATCH(H11,'protokół zawodów'!$S$10:$S$27,0)</f>
        <v>#NUM!</v>
      </c>
      <c r="K11"/>
    </row>
    <row r="12" spans="1:11" s="25" customFormat="1" ht="15" customHeight="1">
      <c r="A12" s="199">
        <v>6</v>
      </c>
      <c r="B12" s="200" t="e">
        <f>INDEX('protokół zawodów'!B$10:AE$27,KLASYFIKACJE!J12,1)</f>
        <v>#NUM!</v>
      </c>
      <c r="C12" s="201" t="e">
        <f>INDEX('protokół zawodów'!$B$10:$AE$27,J12,2)</f>
        <v>#NUM!</v>
      </c>
      <c r="D12" s="202" t="e">
        <f>INDEX('protokół zawodów'!$B$10:$AE$27,J12,3)</f>
        <v>#NUM!</v>
      </c>
      <c r="E12" s="203" t="e">
        <f>INDEX('protokół zawodów'!$B$10:$AE$27,J12,24)</f>
        <v>#NUM!</v>
      </c>
      <c r="F12" s="203" t="e">
        <f>INDEX('protokół zawodów'!$B$10:$AE$27,J12,28)</f>
        <v>#NUM!</v>
      </c>
      <c r="G12" s="201" t="e">
        <f>INDEX('protokół zawodów'!$B$10:$AE$27,J12,16)</f>
        <v>#NUM!</v>
      </c>
      <c r="H12" s="204" t="e">
        <f>LARGE('protokół zawodów'!S$10:S$27,6)</f>
        <v>#NUM!</v>
      </c>
      <c r="J12" s="198" t="e">
        <f>MATCH(H12,'protokół zawodów'!$S$10:$S$27,0)</f>
        <v>#NUM!</v>
      </c>
      <c r="K12"/>
    </row>
    <row r="13" spans="1:11" s="25" customFormat="1" ht="15" customHeight="1">
      <c r="A13" s="199">
        <v>7</v>
      </c>
      <c r="B13" s="200" t="e">
        <f>INDEX('protokół zawodów'!B$10:AE$27,KLASYFIKACJE!J13,1)</f>
        <v>#NUM!</v>
      </c>
      <c r="C13" s="201" t="e">
        <f>INDEX('protokół zawodów'!$B$10:$AE$27,J13,2)</f>
        <v>#NUM!</v>
      </c>
      <c r="D13" s="202" t="e">
        <f>INDEX('protokół zawodów'!$B$10:$AE$27,J13,3)</f>
        <v>#NUM!</v>
      </c>
      <c r="E13" s="203" t="e">
        <f>INDEX('protokół zawodów'!$B$10:$AE$27,J13,24)</f>
        <v>#NUM!</v>
      </c>
      <c r="F13" s="203" t="e">
        <f>INDEX('protokół zawodów'!$B$10:$AE$27,J13,28)</f>
        <v>#NUM!</v>
      </c>
      <c r="G13" s="201" t="e">
        <f>INDEX('protokół zawodów'!$B$10:$AE$27,J13,16)</f>
        <v>#NUM!</v>
      </c>
      <c r="H13" s="204" t="e">
        <f>LARGE('protokół zawodów'!S$10:S$27,7)</f>
        <v>#NUM!</v>
      </c>
      <c r="J13" s="198" t="e">
        <f>MATCH(H13,'protokół zawodów'!$S$10:$S$27,0)</f>
        <v>#NUM!</v>
      </c>
      <c r="K13"/>
    </row>
    <row r="14" spans="1:11" s="25" customFormat="1" ht="15" customHeight="1">
      <c r="A14" s="199">
        <v>8</v>
      </c>
      <c r="B14" s="200" t="e">
        <f>INDEX('protokół zawodów'!B$10:AE$27,KLASYFIKACJE!J14,1)</f>
        <v>#NUM!</v>
      </c>
      <c r="C14" s="201" t="e">
        <f>INDEX('protokół zawodów'!$B$10:$AE$27,J14,2)</f>
        <v>#NUM!</v>
      </c>
      <c r="D14" s="202" t="e">
        <f>INDEX('protokół zawodów'!$B$10:$AE$27,J14,3)</f>
        <v>#NUM!</v>
      </c>
      <c r="E14" s="203" t="e">
        <f>INDEX('protokół zawodów'!$B$10:$AE$27,J14,24)</f>
        <v>#NUM!</v>
      </c>
      <c r="F14" s="203" t="e">
        <f>INDEX('protokół zawodów'!$B$10:$AE$27,J14,28)</f>
        <v>#NUM!</v>
      </c>
      <c r="G14" s="201" t="e">
        <f>INDEX('protokół zawodów'!$B$10:$AE$27,J14,16)</f>
        <v>#NUM!</v>
      </c>
      <c r="H14" s="204" t="e">
        <f>LARGE('protokół zawodów'!S$10:S$27,8)</f>
        <v>#NUM!</v>
      </c>
      <c r="J14" s="198" t="e">
        <f>MATCH(H14,'protokół zawodów'!$S$10:$S$27,0)</f>
        <v>#NUM!</v>
      </c>
      <c r="K14"/>
    </row>
    <row r="15" spans="1:11" s="25" customFormat="1" ht="15" customHeight="1">
      <c r="A15" s="199">
        <v>9</v>
      </c>
      <c r="B15" s="200" t="e">
        <f>INDEX('protokół zawodów'!B$10:AE$27,KLASYFIKACJE!J15,1)</f>
        <v>#NUM!</v>
      </c>
      <c r="C15" s="201" t="e">
        <f>INDEX('protokół zawodów'!$B$10:$AE$27,J15,2)</f>
        <v>#NUM!</v>
      </c>
      <c r="D15" s="202" t="e">
        <f>INDEX('protokół zawodów'!$B$10:$AE$27,J15,3)</f>
        <v>#NUM!</v>
      </c>
      <c r="E15" s="203" t="e">
        <f>INDEX('protokół zawodów'!$B$10:$AE$27,J15,24)</f>
        <v>#NUM!</v>
      </c>
      <c r="F15" s="203" t="e">
        <f>INDEX('protokół zawodów'!$B$10:$AE$27,J15,28)</f>
        <v>#NUM!</v>
      </c>
      <c r="G15" s="201" t="e">
        <f>INDEX('protokół zawodów'!$B$10:$AE$27,J15,16)</f>
        <v>#NUM!</v>
      </c>
      <c r="H15" s="204" t="e">
        <f>LARGE('protokół zawodów'!S$10:S$27,9)</f>
        <v>#NUM!</v>
      </c>
      <c r="J15" s="198" t="e">
        <f>MATCH(H15,'protokół zawodów'!$S$10:$S$27,0)</f>
        <v>#NUM!</v>
      </c>
      <c r="K15"/>
    </row>
    <row r="16" spans="1:11" s="25" customFormat="1" ht="15" customHeight="1">
      <c r="A16" s="199">
        <v>10</v>
      </c>
      <c r="B16" s="200" t="e">
        <f>INDEX('protokół zawodów'!B$10:AE$27,KLASYFIKACJE!J16,1)</f>
        <v>#NUM!</v>
      </c>
      <c r="C16" s="201" t="e">
        <f>INDEX('protokół zawodów'!$B$10:$AE$27,J16,2)</f>
        <v>#NUM!</v>
      </c>
      <c r="D16" s="202" t="e">
        <f>INDEX('protokół zawodów'!$B$10:$AE$27,J16,3)</f>
        <v>#NUM!</v>
      </c>
      <c r="E16" s="203" t="e">
        <f>INDEX('protokół zawodów'!$B$10:$AE$27,J16,24)</f>
        <v>#NUM!</v>
      </c>
      <c r="F16" s="203" t="e">
        <f>INDEX('protokół zawodów'!$B$10:$AE$27,J16,28)</f>
        <v>#NUM!</v>
      </c>
      <c r="G16" s="201" t="e">
        <f>INDEX('protokół zawodów'!$B$10:$AE$27,J16,16)</f>
        <v>#NUM!</v>
      </c>
      <c r="H16" s="204" t="e">
        <f>LARGE('protokół zawodów'!S$10:S$27,10)</f>
        <v>#NUM!</v>
      </c>
      <c r="J16" s="198" t="e">
        <f>MATCH(H16,'protokół zawodów'!$S$10:$S$27,0)</f>
        <v>#NUM!</v>
      </c>
      <c r="K16"/>
    </row>
    <row r="17" spans="1:10" ht="12.75">
      <c r="A17" s="199">
        <v>11</v>
      </c>
      <c r="B17" s="200" t="e">
        <f>INDEX('protokół zawodów'!B$10:AE$27,KLASYFIKACJE!J17,1)</f>
        <v>#NUM!</v>
      </c>
      <c r="C17" s="201" t="e">
        <f>INDEX('protokół zawodów'!$B$10:$AE$27,J17,2)</f>
        <v>#NUM!</v>
      </c>
      <c r="D17" s="202" t="e">
        <f>INDEX('protokół zawodów'!$B$10:$AE$27,J17,3)</f>
        <v>#NUM!</v>
      </c>
      <c r="E17" s="203" t="e">
        <f>INDEX('protokół zawodów'!$B$10:$AE$27,J17,24)</f>
        <v>#NUM!</v>
      </c>
      <c r="F17" s="203" t="e">
        <f>INDEX('protokół zawodów'!$B$10:$AE$27,J17,28)</f>
        <v>#NUM!</v>
      </c>
      <c r="G17" s="201" t="e">
        <f>INDEX('protokół zawodów'!$B$10:$AE$27,J17,16)</f>
        <v>#NUM!</v>
      </c>
      <c r="H17" s="204" t="e">
        <f>LARGE('protokół zawodów'!S$10:S$27,11)</f>
        <v>#NUM!</v>
      </c>
      <c r="J17" s="198" t="e">
        <f>MATCH(H17,'protokół zawodów'!$S$10:$S$27,0)</f>
        <v>#NUM!</v>
      </c>
    </row>
    <row r="18" spans="1:10" ht="12.75">
      <c r="A18" s="199">
        <v>12</v>
      </c>
      <c r="B18" s="200" t="e">
        <f>INDEX('protokół zawodów'!B$10:AE$27,KLASYFIKACJE!J18,1)</f>
        <v>#NUM!</v>
      </c>
      <c r="C18" s="201" t="e">
        <f>INDEX('protokół zawodów'!$B$10:$AE$27,J18,2)</f>
        <v>#NUM!</v>
      </c>
      <c r="D18" s="202" t="e">
        <f>INDEX('protokół zawodów'!$B$10:$AE$27,J18,3)</f>
        <v>#NUM!</v>
      </c>
      <c r="E18" s="203" t="e">
        <f>INDEX('protokół zawodów'!$B$10:$AE$27,J18,24)</f>
        <v>#NUM!</v>
      </c>
      <c r="F18" s="203" t="e">
        <f>INDEX('protokół zawodów'!$B$10:$AE$27,J18,28)</f>
        <v>#NUM!</v>
      </c>
      <c r="G18" s="201" t="e">
        <f>INDEX('protokół zawodów'!$B$10:$AE$27,J18,16)</f>
        <v>#NUM!</v>
      </c>
      <c r="H18" s="204" t="e">
        <f>LARGE('protokół zawodów'!S$10:S$27,12)</f>
        <v>#NUM!</v>
      </c>
      <c r="J18" s="198" t="e">
        <f>MATCH(H18,'protokół zawodów'!$S$10:$S$27,0)</f>
        <v>#NUM!</v>
      </c>
    </row>
  </sheetData>
  <sheetProtection/>
  <mergeCells count="11">
    <mergeCell ref="E5:E6"/>
    <mergeCell ref="E2:H2"/>
    <mergeCell ref="F5:F6"/>
    <mergeCell ref="G5:G6"/>
    <mergeCell ref="A1:H1"/>
    <mergeCell ref="C2:D2"/>
    <mergeCell ref="B5:B6"/>
    <mergeCell ref="C5:C6"/>
    <mergeCell ref="D5:D6"/>
    <mergeCell ref="H5:H6"/>
    <mergeCell ref="A5:A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AD21"/>
  <sheetViews>
    <sheetView zoomScale="90" zoomScaleNormal="90" zoomScalePageLayoutView="0" workbookViewId="0" topLeftCell="A1">
      <selection activeCell="J5" sqref="J5"/>
    </sheetView>
  </sheetViews>
  <sheetFormatPr defaultColWidth="9.140625" defaultRowHeight="12.75"/>
  <cols>
    <col min="1" max="1" width="4.28125" style="4" customWidth="1"/>
    <col min="2" max="2" width="21.57421875" style="4" customWidth="1"/>
    <col min="3" max="3" width="7.00390625" style="4" bestFit="1" customWidth="1"/>
    <col min="4" max="4" width="12.421875" style="4" customWidth="1"/>
    <col min="5" max="5" width="6.7109375" style="4" bestFit="1" customWidth="1"/>
    <col min="6" max="6" width="7.140625" style="0" bestFit="1" customWidth="1"/>
    <col min="7" max="7" width="1.8515625" style="0" customWidth="1"/>
    <col min="8" max="8" width="4.57421875" style="0" customWidth="1"/>
    <col min="9" max="9" width="1.7109375" style="0" customWidth="1"/>
    <col min="10" max="10" width="4.57421875" style="0" customWidth="1"/>
    <col min="11" max="11" width="2.00390625" style="0" customWidth="1"/>
    <col min="12" max="12" width="4.57421875" style="0" customWidth="1"/>
    <col min="13" max="13" width="2.00390625" style="0" customWidth="1"/>
    <col min="14" max="14" width="4.57421875" style="0" customWidth="1"/>
    <col min="15" max="15" width="2.00390625" style="0" customWidth="1"/>
    <col min="16" max="16" width="4.57421875" style="0" customWidth="1"/>
    <col min="17" max="17" width="2.00390625" style="0" customWidth="1"/>
    <col min="18" max="19" width="5.421875" style="0" customWidth="1"/>
    <col min="20" max="20" width="6.57421875" style="0" bestFit="1" customWidth="1"/>
    <col min="21" max="21" width="0" style="0" hidden="1" customWidth="1"/>
    <col min="22" max="30" width="4.8515625" style="0" hidden="1" customWidth="1"/>
  </cols>
  <sheetData>
    <row r="3" ht="15">
      <c r="B3" s="5" t="s">
        <v>15</v>
      </c>
    </row>
    <row r="5" ht="15">
      <c r="B5" s="4" t="s">
        <v>16</v>
      </c>
    </row>
    <row r="6" ht="15">
      <c r="B6" s="4" t="s">
        <v>17</v>
      </c>
    </row>
    <row r="7" ht="15">
      <c r="B7" s="4" t="s">
        <v>18</v>
      </c>
    </row>
    <row r="8" ht="9.75" customHeight="1"/>
    <row r="9" ht="15">
      <c r="B9" s="4" t="s">
        <v>20</v>
      </c>
    </row>
    <row r="10" ht="15">
      <c r="B10" s="4" t="s">
        <v>19</v>
      </c>
    </row>
    <row r="11" ht="15">
      <c r="B11" s="4" t="s">
        <v>21</v>
      </c>
    </row>
    <row r="13" spans="1:20" ht="12.75">
      <c r="A13" s="327" t="s">
        <v>23</v>
      </c>
      <c r="B13" s="322" t="s">
        <v>0</v>
      </c>
      <c r="C13" s="324" t="s">
        <v>1</v>
      </c>
      <c r="D13" s="315" t="s">
        <v>2</v>
      </c>
      <c r="E13" s="320" t="s">
        <v>3</v>
      </c>
      <c r="F13" s="329" t="s">
        <v>4</v>
      </c>
      <c r="G13" s="318"/>
      <c r="H13" s="318"/>
      <c r="I13" s="318"/>
      <c r="J13" s="318"/>
      <c r="K13" s="330"/>
      <c r="L13" s="317" t="s">
        <v>5</v>
      </c>
      <c r="M13" s="318"/>
      <c r="N13" s="318"/>
      <c r="O13" s="318"/>
      <c r="P13" s="318"/>
      <c r="Q13" s="319"/>
      <c r="R13" s="320" t="s">
        <v>6</v>
      </c>
      <c r="S13" s="32" t="s">
        <v>7</v>
      </c>
      <c r="T13" s="315" t="s">
        <v>7</v>
      </c>
    </row>
    <row r="14" spans="1:30" ht="12.75">
      <c r="A14" s="328"/>
      <c r="B14" s="323"/>
      <c r="C14" s="325"/>
      <c r="D14" s="316"/>
      <c r="E14" s="326"/>
      <c r="F14" s="331">
        <v>1</v>
      </c>
      <c r="G14" s="332"/>
      <c r="H14" s="333">
        <v>2</v>
      </c>
      <c r="I14" s="313"/>
      <c r="J14" s="313">
        <v>3</v>
      </c>
      <c r="K14" s="334"/>
      <c r="L14" s="311">
        <v>1</v>
      </c>
      <c r="M14" s="312"/>
      <c r="N14" s="313">
        <v>2</v>
      </c>
      <c r="O14" s="313"/>
      <c r="P14" s="313">
        <v>3</v>
      </c>
      <c r="Q14" s="314"/>
      <c r="R14" s="321"/>
      <c r="S14" s="33" t="s">
        <v>27</v>
      </c>
      <c r="T14" s="316"/>
      <c r="V14" s="1" t="e">
        <f>IF(E14&lt;125.441,10^(1.056683941*((LOG10(E14/125.441))^2)),1)</f>
        <v>#NUM!</v>
      </c>
      <c r="W14" s="2">
        <f>IF(G14="z",F14,IF(G14="x",F14*(-1),0))</f>
        <v>0</v>
      </c>
      <c r="X14" s="2">
        <f>IF(I14="z",H14,IF(I14="x",H14*(-1),0))</f>
        <v>0</v>
      </c>
      <c r="Y14" s="2">
        <f>IF(K14="z",J14,IF(K14="x",J14*(-1),0))</f>
        <v>0</v>
      </c>
      <c r="Z14" s="3">
        <f>IF(AND(W14&lt;0,X14&lt;0,Y14&lt;0),0,MAX(W14:Y14))</f>
        <v>0</v>
      </c>
      <c r="AA14" s="2">
        <f>IF(M14="z",L14,IF(M14="x",L14*(-1),0))</f>
        <v>0</v>
      </c>
      <c r="AB14" s="2">
        <f>IF(O14="z",N14,IF(O14="x",N14*(-1),0))</f>
        <v>0</v>
      </c>
      <c r="AC14" s="2">
        <f>IF(Q14="z",P14,IF(Q14="x",P14*(-1),0))</f>
        <v>0</v>
      </c>
      <c r="AD14" s="3">
        <f>IF(AND(AA14&lt;0,AB14&lt;0,AC14&lt;0),0,MAX(AA14:AC14))</f>
        <v>0</v>
      </c>
    </row>
    <row r="15" spans="1:30" s="31" customFormat="1" ht="12">
      <c r="A15" s="65">
        <v>1</v>
      </c>
      <c r="B15" s="66" t="s">
        <v>37</v>
      </c>
      <c r="C15" s="66">
        <v>1997</v>
      </c>
      <c r="D15" s="67"/>
      <c r="E15" s="68">
        <v>69.3</v>
      </c>
      <c r="F15" s="45">
        <v>123</v>
      </c>
      <c r="G15" s="46" t="s">
        <v>13</v>
      </c>
      <c r="H15" s="47">
        <v>125</v>
      </c>
      <c r="I15" s="48" t="s">
        <v>14</v>
      </c>
      <c r="J15" s="49">
        <v>125</v>
      </c>
      <c r="K15" s="69" t="s">
        <v>13</v>
      </c>
      <c r="L15" s="45">
        <v>147</v>
      </c>
      <c r="M15" s="70" t="s">
        <v>13</v>
      </c>
      <c r="N15" s="49">
        <v>151</v>
      </c>
      <c r="O15" s="70" t="s">
        <v>14</v>
      </c>
      <c r="P15" s="49">
        <v>152</v>
      </c>
      <c r="Q15" s="71"/>
      <c r="R15" s="50">
        <f>IF(ISBLANK(E15)=TRUE,"",(Z15+AD15))</f>
        <v>272</v>
      </c>
      <c r="S15" s="50" t="e">
        <f>IF(C15="","",IF((#REF!-C15)&lt;18,30,IF((#REF!-C15)&gt;20,0,20)))</f>
        <v>#REF!</v>
      </c>
      <c r="T15" s="72" t="e">
        <f>IF(E15=""," ",ROUND(V15*R15,2)+S15)</f>
        <v>#REF!</v>
      </c>
      <c r="V15" s="64">
        <f>IF(E15&lt;174.393,10^(0.794358141*((LOG10(E15/174.393))^2)),1)</f>
        <v>1.3415397171409125</v>
      </c>
      <c r="W15" s="29">
        <f>IF(G15="z",F15,IF(G15="x",F15*(-1),0))</f>
        <v>123</v>
      </c>
      <c r="X15" s="29">
        <f>IF(I15="z",H15,IF(I15="x",H15*(-1),0))</f>
        <v>-125</v>
      </c>
      <c r="Y15" s="29">
        <f>IF(K15="z",J15,IF(K15="x",J15*(-1),0))</f>
        <v>125</v>
      </c>
      <c r="Z15" s="30">
        <f>IF(AND(W15&lt;0,X15&lt;0,Y15&lt;0),0,MAX(W15:Y15))</f>
        <v>125</v>
      </c>
      <c r="AA15" s="29">
        <f>IF(M15="z",L15,IF(M15="x",L15*(-1),0))</f>
        <v>147</v>
      </c>
      <c r="AB15" s="29">
        <f>IF(O15="z",N15,IF(O15="x",N15*(-1),0))</f>
        <v>-151</v>
      </c>
      <c r="AC15" s="29">
        <f>IF(Q15="z",P15,IF(Q15="x",P15*(-1),0))</f>
        <v>0</v>
      </c>
      <c r="AD15" s="30">
        <f>IF(AND(AA15&lt;0,AB15&lt;0,AC15&lt;0),0,MAX(AA15:AC15))</f>
        <v>147</v>
      </c>
    </row>
    <row r="16" spans="6:20" ht="15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8" spans="9:16" ht="15">
      <c r="I18" s="5"/>
      <c r="K18" s="6"/>
      <c r="L18" s="7" t="s">
        <v>13</v>
      </c>
      <c r="M18" s="6"/>
      <c r="N18" s="7" t="s">
        <v>14</v>
      </c>
      <c r="P18" s="6" t="s">
        <v>22</v>
      </c>
    </row>
    <row r="20" ht="15">
      <c r="B20" s="4" t="s">
        <v>36</v>
      </c>
    </row>
    <row r="21" ht="15">
      <c r="B21" s="4" t="s">
        <v>35</v>
      </c>
    </row>
  </sheetData>
  <sheetProtection/>
  <mergeCells count="15">
    <mergeCell ref="B13:B14"/>
    <mergeCell ref="C13:C14"/>
    <mergeCell ref="D13:D14"/>
    <mergeCell ref="E13:E14"/>
    <mergeCell ref="A13:A14"/>
    <mergeCell ref="F13:K13"/>
    <mergeCell ref="F14:G14"/>
    <mergeCell ref="H14:I14"/>
    <mergeCell ref="J14:K14"/>
    <mergeCell ref="L14:M14"/>
    <mergeCell ref="N14:O14"/>
    <mergeCell ref="P14:Q14"/>
    <mergeCell ref="T13:T14"/>
    <mergeCell ref="L13:Q13"/>
    <mergeCell ref="R13:R14"/>
  </mergeCells>
  <conditionalFormatting sqref="L15">
    <cfRule type="cellIs" priority="10" dxfId="2" operator="equal" stopIfTrue="1">
      <formula>IF(SIGN($AA15)=1,$AD15,0)</formula>
    </cfRule>
    <cfRule type="expression" priority="11" dxfId="3" stopIfTrue="1">
      <formula>IF($AA15&lt;0,$AA15,0)</formula>
    </cfRule>
    <cfRule type="expression" priority="12" dxfId="1" stopIfTrue="1">
      <formula>IF($AA15&gt;0,$AA15,0)</formula>
    </cfRule>
  </conditionalFormatting>
  <conditionalFormatting sqref="N15">
    <cfRule type="cellIs" priority="13" dxfId="2" operator="equal" stopIfTrue="1">
      <formula>IF(SIGN($AB15)=1,$AD15,0)</formula>
    </cfRule>
    <cfRule type="expression" priority="13" dxfId="3" stopIfTrue="1">
      <formula>IF($AB15&lt;0,$AB15,0)</formula>
    </cfRule>
    <cfRule type="expression" priority="13" dxfId="1" stopIfTrue="1">
      <formula>IF($AB15&gt;0,$AB15,0)</formula>
    </cfRule>
  </conditionalFormatting>
  <conditionalFormatting sqref="P15">
    <cfRule type="cellIs" priority="14" dxfId="2" operator="equal" stopIfTrue="1">
      <formula>IF(SIGN($AC15)=1,$AD15,0)</formula>
    </cfRule>
    <cfRule type="expression" priority="14" dxfId="3" stopIfTrue="1">
      <formula>IF($AC15&lt;0,$AC15,0)</formula>
    </cfRule>
    <cfRule type="expression" priority="14" dxfId="1" stopIfTrue="1">
      <formula>IF($AC15&gt;0,$AC15,0)</formula>
    </cfRule>
  </conditionalFormatting>
  <conditionalFormatting sqref="F15">
    <cfRule type="expression" priority="15" dxfId="3" stopIfTrue="1">
      <formula>IF($W15&lt;0,$W15,0)</formula>
    </cfRule>
    <cfRule type="cellIs" priority="15" dxfId="2" operator="equal" stopIfTrue="1">
      <formula>IF(SIGN($W15)=1,$Z15,0)</formula>
    </cfRule>
    <cfRule type="expression" priority="15" dxfId="1" stopIfTrue="1">
      <formula>IF($W15&gt;0,$W15,0)</formula>
    </cfRule>
  </conditionalFormatting>
  <conditionalFormatting sqref="H15">
    <cfRule type="cellIs" priority="16" dxfId="2" operator="equal" stopIfTrue="1">
      <formula>IF(SIGN($X15)=1,$Z15,0)</formula>
    </cfRule>
    <cfRule type="expression" priority="16" dxfId="3" stopIfTrue="1">
      <formula>IF($X15&lt;0,$X15,0)</formula>
    </cfRule>
    <cfRule type="expression" priority="16" dxfId="1" stopIfTrue="1">
      <formula>IF($X15&gt;0,$X15,0)</formula>
    </cfRule>
  </conditionalFormatting>
  <conditionalFormatting sqref="J15">
    <cfRule type="expression" priority="17" dxfId="3" stopIfTrue="1">
      <formula>IF($Y15&lt;0,$Y15,0)</formula>
    </cfRule>
    <cfRule type="cellIs" priority="17" dxfId="2" operator="equal" stopIfTrue="1">
      <formula>IF(SIGN($Y15)=1,$Z15,0)</formula>
    </cfRule>
    <cfRule type="expression" priority="17" dxfId="1" stopIfTrue="1">
      <formula>IF($Y15&gt;0,$Y15,0)</formula>
    </cfRule>
  </conditionalFormatting>
  <conditionalFormatting sqref="I15">
    <cfRule type="cellIs" priority="18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2015-04-11T22:52:56Z</dcterms:created>
  <dcterms:modified xsi:type="dcterms:W3CDTF">2016-05-23T10:35:06Z</dcterms:modified>
  <cp:category/>
  <cp:version/>
  <cp:contentType/>
  <cp:contentStatus/>
</cp:coreProperties>
</file>